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1 - SO 001 Objekt pri voz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'1 - SO 001 Objekt pri voz...'!$C$143:$K$220</definedName>
    <definedName name="_xlnm.Print_Area" localSheetId="1">'1 - SO 001 Objekt pri voz...'!$C$4:$J$76,'1 - SO 001 Objekt pri voz...'!$C$82:$J$125,'1 - SO 001 Objekt pri voz...'!$C$131:$J$220</definedName>
    <definedName name="_xlnm.Print_Titles" localSheetId="1">'1 - SO 001 Objekt pri voz...'!$143:$143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220"/>
  <c r="BH220"/>
  <c r="BG220"/>
  <c r="BE220"/>
  <c r="T220"/>
  <c r="T219"/>
  <c r="R220"/>
  <c r="R219"/>
  <c r="P220"/>
  <c r="P219"/>
  <c r="BI218"/>
  <c r="BH218"/>
  <c r="BG218"/>
  <c r="BE218"/>
  <c r="T218"/>
  <c r="T217"/>
  <c r="T216"/>
  <c r="R218"/>
  <c r="R217"/>
  <c r="R216"/>
  <c r="P218"/>
  <c r="P217"/>
  <c r="P216"/>
  <c r="BI215"/>
  <c r="BH215"/>
  <c r="BG215"/>
  <c r="BE215"/>
  <c r="T215"/>
  <c r="T214"/>
  <c r="R215"/>
  <c r="R214"/>
  <c r="P215"/>
  <c r="P214"/>
  <c r="BI213"/>
  <c r="BH213"/>
  <c r="BG213"/>
  <c r="BE213"/>
  <c r="T213"/>
  <c r="T212"/>
  <c r="R213"/>
  <c r="R212"/>
  <c r="P213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T193"/>
  <c r="R194"/>
  <c r="R193"/>
  <c r="P194"/>
  <c r="P193"/>
  <c r="BI192"/>
  <c r="BH192"/>
  <c r="BG192"/>
  <c r="BE192"/>
  <c r="T192"/>
  <c r="T191"/>
  <c r="R192"/>
  <c r="R191"/>
  <c r="P192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T179"/>
  <c r="R180"/>
  <c r="R179"/>
  <c r="P180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J140"/>
  <c r="F140"/>
  <c r="F138"/>
  <c r="E136"/>
  <c r="BI123"/>
  <c r="BH123"/>
  <c r="BG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J91"/>
  <c r="F91"/>
  <c r="F89"/>
  <c r="E87"/>
  <c r="J24"/>
  <c r="E24"/>
  <c r="J141"/>
  <c r="J23"/>
  <c r="J18"/>
  <c r="E18"/>
  <c r="F141"/>
  <c r="J17"/>
  <c r="J12"/>
  <c r="J138"/>
  <c r="E7"/>
  <c r="E134"/>
  <c i="1" r="L90"/>
  <c r="AM90"/>
  <c r="AM89"/>
  <c r="L89"/>
  <c r="AM87"/>
  <c r="L87"/>
  <c r="L85"/>
  <c r="L84"/>
  <c i="2" r="BK206"/>
  <c r="BK202"/>
  <c r="J200"/>
  <c r="J197"/>
  <c r="J194"/>
  <c r="J190"/>
  <c r="BK188"/>
  <c r="BK185"/>
  <c r="BK183"/>
  <c r="BK177"/>
  <c r="BK175"/>
  <c r="BK173"/>
  <c r="BK171"/>
  <c r="BK168"/>
  <c r="BK166"/>
  <c r="BK163"/>
  <c r="J162"/>
  <c r="J160"/>
  <c r="J157"/>
  <c r="J155"/>
  <c r="J152"/>
  <c r="J150"/>
  <c r="J148"/>
  <c i="1" r="AS94"/>
  <c i="2" r="J220"/>
  <c r="J215"/>
  <c r="J218"/>
  <c r="BK220"/>
  <c r="BK215"/>
  <c r="BK213"/>
  <c r="J211"/>
  <c r="BK218"/>
  <c r="J213"/>
  <c r="BK211"/>
  <c r="BK210"/>
  <c r="J210"/>
  <c r="BK209"/>
  <c r="J209"/>
  <c r="J208"/>
  <c r="BK207"/>
  <c r="J206"/>
  <c r="J205"/>
  <c r="J202"/>
  <c r="BK200"/>
  <c r="J199"/>
  <c r="J196"/>
  <c r="J192"/>
  <c r="J189"/>
  <c r="J187"/>
  <c r="J184"/>
  <c r="J182"/>
  <c r="J177"/>
  <c r="J175"/>
  <c r="J173"/>
  <c r="J171"/>
  <c r="BK169"/>
  <c r="BK167"/>
  <c r="BK165"/>
  <c r="J164"/>
  <c r="BK161"/>
  <c r="BK159"/>
  <c r="BK156"/>
  <c r="BK153"/>
  <c r="BK150"/>
  <c r="BK148"/>
  <c r="BK208"/>
  <c r="BK205"/>
  <c r="J204"/>
  <c r="J201"/>
  <c r="BK197"/>
  <c r="BK194"/>
  <c r="BK190"/>
  <c r="BK187"/>
  <c r="BK184"/>
  <c r="BK182"/>
  <c r="J180"/>
  <c r="J176"/>
  <c r="J174"/>
  <c r="J172"/>
  <c r="J170"/>
  <c r="J168"/>
  <c r="J166"/>
  <c r="BK164"/>
  <c r="BK162"/>
  <c r="BK160"/>
  <c r="BK157"/>
  <c r="J156"/>
  <c r="J153"/>
  <c r="BK151"/>
  <c r="J149"/>
  <c r="J147"/>
  <c r="J207"/>
  <c r="BK204"/>
  <c r="BK201"/>
  <c r="BK199"/>
  <c r="BK196"/>
  <c r="BK192"/>
  <c r="BK189"/>
  <c r="J188"/>
  <c r="J185"/>
  <c r="J183"/>
  <c r="BK180"/>
  <c r="BK176"/>
  <c r="BK174"/>
  <c r="BK172"/>
  <c r="BK170"/>
  <c r="J169"/>
  <c r="J167"/>
  <c r="J165"/>
  <c r="J163"/>
  <c r="J161"/>
  <c r="J159"/>
  <c r="BK155"/>
  <c r="BK152"/>
  <c r="J151"/>
  <c r="BK149"/>
  <c r="BK147"/>
  <c l="1" r="P146"/>
  <c r="BK154"/>
  <c r="J154"/>
  <c r="J99"/>
  <c r="R154"/>
  <c r="P158"/>
  <c r="T181"/>
  <c r="T178"/>
  <c r="P186"/>
  <c r="P195"/>
  <c r="T195"/>
  <c r="T198"/>
  <c r="T146"/>
  <c r="P154"/>
  <c r="T154"/>
  <c r="R158"/>
  <c r="P181"/>
  <c r="P178"/>
  <c r="BK186"/>
  <c r="J186"/>
  <c r="J104"/>
  <c r="T186"/>
  <c r="BK198"/>
  <c r="J198"/>
  <c r="J108"/>
  <c r="R203"/>
  <c r="BK146"/>
  <c r="J146"/>
  <c r="J98"/>
  <c r="R146"/>
  <c r="R145"/>
  <c r="BK158"/>
  <c r="J158"/>
  <c r="J100"/>
  <c r="T158"/>
  <c r="BK181"/>
  <c r="J181"/>
  <c r="J103"/>
  <c r="R181"/>
  <c r="R178"/>
  <c r="R186"/>
  <c r="BK195"/>
  <c r="J195"/>
  <c r="J107"/>
  <c r="R195"/>
  <c r="P198"/>
  <c r="R198"/>
  <c r="BK203"/>
  <c r="J203"/>
  <c r="J109"/>
  <c r="P203"/>
  <c r="T203"/>
  <c r="BK193"/>
  <c r="J193"/>
  <c r="J106"/>
  <c r="BK179"/>
  <c r="J179"/>
  <c r="J102"/>
  <c r="BK191"/>
  <c r="J191"/>
  <c r="J105"/>
  <c r="BK212"/>
  <c r="J212"/>
  <c r="J110"/>
  <c r="BK214"/>
  <c r="J214"/>
  <c r="J111"/>
  <c r="BK217"/>
  <c r="J217"/>
  <c r="J113"/>
  <c r="BK219"/>
  <c r="J219"/>
  <c r="J114"/>
  <c r="E85"/>
  <c r="J89"/>
  <c r="F92"/>
  <c r="J92"/>
  <c r="BF147"/>
  <c r="BF148"/>
  <c r="BF149"/>
  <c r="BF150"/>
  <c r="BF151"/>
  <c r="BF152"/>
  <c r="BF153"/>
  <c r="BF155"/>
  <c r="BF156"/>
  <c r="BF157"/>
  <c r="BF159"/>
  <c r="BF160"/>
  <c r="BF161"/>
  <c r="BF162"/>
  <c r="BF163"/>
  <c r="BF164"/>
  <c r="BF165"/>
  <c r="BF166"/>
  <c r="BF167"/>
  <c r="BF168"/>
  <c r="BF169"/>
  <c r="BF170"/>
  <c r="BF171"/>
  <c r="BF172"/>
  <c r="BF173"/>
  <c r="BF174"/>
  <c r="BF175"/>
  <c r="BF176"/>
  <c r="BF177"/>
  <c r="BF180"/>
  <c r="BF182"/>
  <c r="BF183"/>
  <c r="BF184"/>
  <c r="BF185"/>
  <c r="BF187"/>
  <c r="BF188"/>
  <c r="BF189"/>
  <c r="BF190"/>
  <c r="BF192"/>
  <c r="BF194"/>
  <c r="BF196"/>
  <c r="BF197"/>
  <c r="BF199"/>
  <c r="BF200"/>
  <c r="BF201"/>
  <c r="BF202"/>
  <c r="BF204"/>
  <c r="BF205"/>
  <c r="BF206"/>
  <c r="BF207"/>
  <c r="BF208"/>
  <c r="BF209"/>
  <c r="BF210"/>
  <c r="BF211"/>
  <c r="BF213"/>
  <c r="BF215"/>
  <c r="BF220"/>
  <c r="BF218"/>
  <c r="F38"/>
  <c i="1" r="BC95"/>
  <c r="BC94"/>
  <c r="W32"/>
  <c i="2" r="F39"/>
  <c i="1" r="BD95"/>
  <c r="BD94"/>
  <c r="W33"/>
  <c i="2" r="J35"/>
  <c i="1" r="AV95"/>
  <c i="2" r="F37"/>
  <c i="1" r="BB95"/>
  <c r="BB94"/>
  <c r="W31"/>
  <c i="2" r="F35"/>
  <c i="1" r="AZ95"/>
  <c r="AZ94"/>
  <c r="W29"/>
  <c i="2" l="1" r="T145"/>
  <c r="T144"/>
  <c r="R144"/>
  <c r="P145"/>
  <c r="P144"/>
  <c i="1" r="AU95"/>
  <c i="2" r="BK145"/>
  <c r="J145"/>
  <c r="J97"/>
  <c r="BK178"/>
  <c r="J178"/>
  <c r="J101"/>
  <c r="BK216"/>
  <c r="J216"/>
  <c r="J112"/>
  <c i="1" r="AU94"/>
  <c r="AV94"/>
  <c r="AK29"/>
  <c r="AY94"/>
  <c r="AX94"/>
  <c i="2" l="1" r="BK144"/>
  <c r="J144"/>
  <c r="J96"/>
  <c r="J30"/>
  <c r="J123"/>
  <c r="J117"/>
  <c r="J125"/>
  <c l="1" r="J31"/>
  <c r="BF123"/>
  <c r="J32"/>
  <c i="1" r="AG95"/>
  <c r="AG94"/>
  <c r="AK26"/>
  <c i="2" r="J36"/>
  <c i="1" r="AW95"/>
  <c r="AT95"/>
  <c l="1" r="AN95"/>
  <c i="2" r="J41"/>
  <c r="F36"/>
  <c i="1" r="BA95"/>
  <c r="BA94"/>
  <c r="W30"/>
  <c l="1"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<sst xmlns="http://schemas.openxmlformats.org/spreadsheetml/2006/main">
  <si>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</si>
  <si>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</si>
  <si>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</si>
  <si>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</si>
  <si>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</si>
  <si>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{4ee7daf4-57a7-45c0-9bc2-752bd1bf17cd}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</si>
  <si>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</si>
  <si>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</si>
  <si>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</si>
  <si>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</si>
  <si>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</si>
  <si>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</si>
  <si>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2023-029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</si>
  <si>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</si>
  <si>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</si>
  <si>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Odstránenie stavieb DPB a.s. - Objekt pri vozovni Krasňany</t>
  </si>
  <si>
    <t>JKSO:</t>
  </si>
  <si>
    <t>KS:</t>
  </si>
  <si>
    <t>Miesto:</t>
  </si>
  <si>
    <t>Bratislava - Rača</t>
  </si>
  <si>
    <t>Dátum:</t>
  </si>
  <si>
    <t>25. 7. 2023</t>
  </si>
  <si>
    <t>Objednávateľ:</t>
  </si>
  <si>
    <t>IČO:</t>
  </si>
  <si>
    <t>Dopravný podnik, a.s., Olejkárska 1, 814 52 BA</t>
  </si>
  <si>
    <t>IČ DPH:</t>
  </si>
  <si>
    <t>Zhotoviteľ:</t>
  </si>
  <si>
    <t>Vyplň údaj</t>
  </si>
  <si>
    <t>Projektant:</t>
  </si>
  <si>
    <t>True</t>
  </si>
  <si>
    <t>DOPRAVOPROJEKT a.s., Kominárska 2,4, 832 03 BA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</si>
  <si>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</si>
  <si>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</si>
  <si>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</si>
  <si>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</si>
  <si>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</si>
  <si>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</si>
  <si>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</si>
  <si>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</si>
  <si>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</si>
  <si>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</si>
  <si>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</si>
  <si>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</si>
  <si>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</si>
  <si>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</si>
  <si>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</si>
  <si>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</si>
  <si>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</si>
  <si>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</si>
  <si>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</si>
  <si>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</si>
  <si>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</si>
  <si>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</si>
  <si>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</si>
  <si>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</si>
  <si>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</si>
  <si>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</si>
  <si>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</si>
  <si>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</si>
  <si>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</si>
  <si>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</si>
  <si>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</si>
  <si>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</si>
  <si>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</si>
  <si>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</si>
  <si>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</si>
  <si>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</si>
  <si>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</si>
  <si>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</si>
  <si>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</si>
  <si>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</si>
  <si>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</si>
  <si>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</si>
  <si>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</si>
  <si>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</si>
  <si>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</si>
  <si>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</si>
  <si>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</si>
  <si>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</si>
  <si>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</si>
  <si>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001 Objekt pri vozovni Krasňany</t>
  </si>
  <si>
    <t>STA</t>
  </si>
  <si>
    <t>{e919ac2d-c1fd-45e7-be3a-57f4ff02b11e}</t>
  </si>
  <si>
    <t>KRYCÍ LIST ROZPOČTU</t>
  </si>
  <si>
    <t>Objekt:</t>
  </si>
  <si>
    <t>1 - SO 001 Objekt pri vozovni Krasňany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</si>
  <si>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</si>
  <si>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</si>
  <si>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</si>
  <si>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</si>
  <si>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</si>
  <si>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</si>
  <si>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</si>
  <si>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</si>
  <si>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</si>
  <si>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</si>
  <si>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</si>
  <si>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>PSV - Práce a dodávky PSV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</si>
  <si>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</si>
  <si>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</si>
  <si>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</si>
  <si>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</si>
  <si>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</si>
  <si>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</si>
  <si>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</si>
  <si>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</si>
  <si>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775 - Podlahy vlysové a parketové</t>
  </si>
  <si>
    <t xml:space="preserve">    776 - Podlahy povlakové</t>
  </si>
  <si>
    <t>M - Práce a dodávky M</t>
  </si>
  <si>
    <t xml:space="preserve">    21-M - Elektromontáže</t>
  </si>
  <si>
    <t>VRN - Investičné náklady neobsiahnuté v cenách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</si>
  <si>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</si>
  <si>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</si>
  <si>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</si>
  <si>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</si>
  <si>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</si>
  <si>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</si>
  <si>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</si>
  <si>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</si>
  <si>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</si>
  <si>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</si>
  <si>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</si>
  <si>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</si>
  <si>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</si>
  <si>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</si>
  <si>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</si>
  <si>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</si>
  <si>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</si>
  <si>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</si>
  <si>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</si>
  <si>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</si>
  <si>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</si>
  <si>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</si>
  <si>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</si>
  <si>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</si>
  <si>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</si>
  <si>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</si>
  <si>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</si>
  <si>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</si>
  <si>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113107131.S</t>
  </si>
  <si>
    <t xml:space="preserve">Odstránenie krytu v ploche do 200 m2 z betónu prostého, hr. vrstvy do 150 mm,  -0,22500t</t>
  </si>
  <si>
    <t>m2</t>
  </si>
  <si>
    <t>4</t>
  </si>
  <si>
    <t>962924444</t>
  </si>
  <si>
    <t>120901121.S</t>
  </si>
  <si>
    <t>Búranie konštrukcií z betónu prostého neprekladaného kameňom v odkopávkach</t>
  </si>
  <si>
    <t>m3</t>
  </si>
  <si>
    <t>-90117616</t>
  </si>
  <si>
    <t>3</t>
  </si>
  <si>
    <t>132201101.S</t>
  </si>
  <si>
    <t>Výkop ryhy do šírky 600 mm v horn.3 do 100 m3</t>
  </si>
  <si>
    <t>2090206153</t>
  </si>
  <si>
    <t>132201109.S</t>
  </si>
  <si>
    <t>Príplatok k cene za lepivosť pri hĺbení rýh šírky do 600 mm zapažených i nezapažených s urovnaním dna v hornine 3</t>
  </si>
  <si>
    <t>1359737579</t>
  </si>
  <si>
    <t>5</t>
  </si>
  <si>
    <t>174101001.S</t>
  </si>
  <si>
    <t>Zásyp sypaninou so zhutnením jám, šachiet, rýh, zárezov alebo okolo objektov do 100 m3</t>
  </si>
  <si>
    <t>-905846399</t>
  </si>
  <si>
    <t>6</t>
  </si>
  <si>
    <t>M</t>
  </si>
  <si>
    <t>583310004200.S</t>
  </si>
  <si>
    <t>Kamenivo ťažené hrubé drvené frakcia 0-63 mm</t>
  </si>
  <si>
    <t>t</t>
  </si>
  <si>
    <t>8</t>
  </si>
  <si>
    <t>425257952</t>
  </si>
  <si>
    <t>7</t>
  </si>
  <si>
    <t>181201102.S</t>
  </si>
  <si>
    <t>Úprava pláne v násypoch v hornine 1-4 so zhutnením</t>
  </si>
  <si>
    <t>807829209</t>
  </si>
  <si>
    <t>Zakladanie</t>
  </si>
  <si>
    <t>274271031.S</t>
  </si>
  <si>
    <t>Murivo základových pásov (m3) z betónových debniacich tvárnic s betónovou výplňou C 16/20 hrúbky 250 mm</t>
  </si>
  <si>
    <t>1105381796</t>
  </si>
  <si>
    <t>9</t>
  </si>
  <si>
    <t>274313611.S</t>
  </si>
  <si>
    <t>Betón základových pásov, prostý tr. C 16/20</t>
  </si>
  <si>
    <t>775654883</t>
  </si>
  <si>
    <t>10</t>
  </si>
  <si>
    <t>274361825.S</t>
  </si>
  <si>
    <t>Výstuž pre murivo základových pásov z betónových debniacich tvárnic s betónovou výplňou z ocele B500 (10505)</t>
  </si>
  <si>
    <t>1168340739</t>
  </si>
  <si>
    <t>Ostatné konštrukcie a práce-búranie</t>
  </si>
  <si>
    <t>11</t>
  </si>
  <si>
    <t>919735123.S</t>
  </si>
  <si>
    <t>Rezanie existujúceho betónového krytu alebo podkladu hĺbky nad 100 do 150 mm</t>
  </si>
  <si>
    <t>m</t>
  </si>
  <si>
    <t>1645661373</t>
  </si>
  <si>
    <t>12</t>
  </si>
  <si>
    <t>941955003.S</t>
  </si>
  <si>
    <t>Lešenie ľahké pracovné pomocné s výškou lešeňovej podlahy nad 1,90 do 2,50 m</t>
  </si>
  <si>
    <t>858323807</t>
  </si>
  <si>
    <t>13</t>
  </si>
  <si>
    <t>952901311.SR</t>
  </si>
  <si>
    <t>Vyčistenie budov a objektov akejkoľvek výšky</t>
  </si>
  <si>
    <t>1551973714</t>
  </si>
  <si>
    <t>14</t>
  </si>
  <si>
    <t>962031132.S</t>
  </si>
  <si>
    <t xml:space="preserve">Búranie priečok alebo vybúranie otvorov plochy nad 4 m2 z tehál pálených, plných alebo dutých hr. do 150 mm,  -0,19600t</t>
  </si>
  <si>
    <t>-142534455</t>
  </si>
  <si>
    <t>15</t>
  </si>
  <si>
    <t>962052314.S</t>
  </si>
  <si>
    <t xml:space="preserve">Búranie muriva alebo vybúranie otvorov plochy nad 4 m2 železobetonového pilierov,  -2,40000t</t>
  </si>
  <si>
    <t>-1933737150</t>
  </si>
  <si>
    <t>16</t>
  </si>
  <si>
    <t>965043341.S</t>
  </si>
  <si>
    <t xml:space="preserve">Búranie podkladov pod dlažby, liatych dlažieb a mazanín,betón s poterom,teracom hr.do 100 mm, plochy nad 4 m2  -2,20000t</t>
  </si>
  <si>
    <t>125605855</t>
  </si>
  <si>
    <t>17</t>
  </si>
  <si>
    <t>965043441.S</t>
  </si>
  <si>
    <t xml:space="preserve">Búranie podkladov pod dlažby, liatych dlažieb a mazanín,betón s poterom,teracom hr.do 150 mm,  plochy nad 4 m2 -2,20000t</t>
  </si>
  <si>
    <t>435709356</t>
  </si>
  <si>
    <t>18</t>
  </si>
  <si>
    <t>965049120.S</t>
  </si>
  <si>
    <t>Príplatok za búranie betónovej mazaniny so zváranou sieťou alebo rabicovým pletivom hr. nad 100 mm</t>
  </si>
  <si>
    <t>-2055630562</t>
  </si>
  <si>
    <t>19</t>
  </si>
  <si>
    <t>968061112.S</t>
  </si>
  <si>
    <t>Vyvesenie dreveného okenného krídla do suti plochy do 1,5 m2, -0,01200t</t>
  </si>
  <si>
    <t>ks</t>
  </si>
  <si>
    <t>1443983506</t>
  </si>
  <si>
    <t>968061115.S</t>
  </si>
  <si>
    <t>Demontáž okien drevených, 1 bm obvodu - 0,008t</t>
  </si>
  <si>
    <t>1625954223</t>
  </si>
  <si>
    <t>21</t>
  </si>
  <si>
    <t>968061116.S</t>
  </si>
  <si>
    <t>Demontáž dverí drevených vchodových, 1 bm obvodu - 0,012t</t>
  </si>
  <si>
    <t>-1535264273</t>
  </si>
  <si>
    <t>22</t>
  </si>
  <si>
    <t>968061125.S</t>
  </si>
  <si>
    <t>Vyvesenie dreveného dverného krídla do suti plochy do 2 m2, -0,02400t</t>
  </si>
  <si>
    <t>1393682115</t>
  </si>
  <si>
    <t>23</t>
  </si>
  <si>
    <t>968072455.S</t>
  </si>
  <si>
    <t xml:space="preserve">Vybúranie kovových dverových zárubní plochy do 2 m2,  -0,07600t</t>
  </si>
  <si>
    <t>-1319493068</t>
  </si>
  <si>
    <t>24</t>
  </si>
  <si>
    <t>979081111.S</t>
  </si>
  <si>
    <t>Odvoz sutiny a vybúraných hmôt na skládku do 1 km</t>
  </si>
  <si>
    <t>-1556645562</t>
  </si>
  <si>
    <t>25</t>
  </si>
  <si>
    <t>979081121.S</t>
  </si>
  <si>
    <t>Odvoz sutiny a vybúraných hmôt na skládku za každý ďalší 1 km</t>
  </si>
  <si>
    <t>333573999</t>
  </si>
  <si>
    <t>26</t>
  </si>
  <si>
    <t>979082111.S</t>
  </si>
  <si>
    <t>Vnútrostavenisková doprava sutiny a vybúraných hmôt do 10 m</t>
  </si>
  <si>
    <t>1397009584</t>
  </si>
  <si>
    <t>27</t>
  </si>
  <si>
    <t>979089012.S</t>
  </si>
  <si>
    <t>Poplatok za skládku - betón, tehly, dlaždice (17 01) ostatné</t>
  </si>
  <si>
    <t>1054453691</t>
  </si>
  <si>
    <t>28</t>
  </si>
  <si>
    <t>979089112.S</t>
  </si>
  <si>
    <t>Poplatok za skládku - drevo, sklo, plasty (17 02 ), ostatné</t>
  </si>
  <si>
    <t>809369829</t>
  </si>
  <si>
    <t>29</t>
  </si>
  <si>
    <t>979089411.S</t>
  </si>
  <si>
    <t>Poplatok za skládku - izolačné materiály a materiály obsahujúce azbest (17 06 ), nebezpečné</t>
  </si>
  <si>
    <t>883937936</t>
  </si>
  <si>
    <t>PSV</t>
  </si>
  <si>
    <t>Práce a dodávky PSV</t>
  </si>
  <si>
    <t>722</t>
  </si>
  <si>
    <t>Zdravotechnika - vnútorný vodovod</t>
  </si>
  <si>
    <t>30</t>
  </si>
  <si>
    <t>722130802.SR</t>
  </si>
  <si>
    <t>Demontáž rozvodov ZTI ( vodovod, kanalizácia )</t>
  </si>
  <si>
    <t>súb.</t>
  </si>
  <si>
    <t>-14983855</t>
  </si>
  <si>
    <t>725</t>
  </si>
  <si>
    <t>Zdravotechnika - zariaďovacie predmety</t>
  </si>
  <si>
    <t>31</t>
  </si>
  <si>
    <t>725110811.S</t>
  </si>
  <si>
    <t xml:space="preserve">Demontáž záchoda splachovacieho s nádržou alebo s tlakovým splachovačom,  -0,01933t</t>
  </si>
  <si>
    <t>-279493942</t>
  </si>
  <si>
    <t>32</t>
  </si>
  <si>
    <t>725210821.S</t>
  </si>
  <si>
    <t xml:space="preserve">Demontáž umývadiel alebo umývadielok bez výtokovej armatúry,  -0,01946t</t>
  </si>
  <si>
    <t>-1440394895</t>
  </si>
  <si>
    <t>33</t>
  </si>
  <si>
    <t>725820810.S</t>
  </si>
  <si>
    <t xml:space="preserve">Demontáž batérie drezovej, umývadlovej nástennej,  -0,0026t</t>
  </si>
  <si>
    <t>1048162781</t>
  </si>
  <si>
    <t>34</t>
  </si>
  <si>
    <t>725860820.S</t>
  </si>
  <si>
    <t xml:space="preserve">Demontáž jednoduchej zápachovej uzávierky pre zariaďovacie predmety, umývadlá, drezy, práčky  -0,00085t</t>
  </si>
  <si>
    <t>1472374139</t>
  </si>
  <si>
    <t>762</t>
  </si>
  <si>
    <t>Konštrukcie tesárske</t>
  </si>
  <si>
    <t>35</t>
  </si>
  <si>
    <t>762131811.S</t>
  </si>
  <si>
    <t>Demontáž debnenia zvislých stien a nadstrešných stien z hrubých dosiek, lát tyčoviny -0,01400 t</t>
  </si>
  <si>
    <t>1197221668</t>
  </si>
  <si>
    <t>36</t>
  </si>
  <si>
    <t>762341811.S</t>
  </si>
  <si>
    <t>Demontáž debnenia striech rovných, oblúkových do 60° z dosiek hrubých, hobľovaných, -0,01600 t</t>
  </si>
  <si>
    <t>-1812127275</t>
  </si>
  <si>
    <t>37</t>
  </si>
  <si>
    <t>762342811.S</t>
  </si>
  <si>
    <t>Demontáž latovania striech so sklonom do 60° pri osovej vzdialenosti lát do 0,22 m, -0,00700 t</t>
  </si>
  <si>
    <t>-756329818</t>
  </si>
  <si>
    <t>38</t>
  </si>
  <si>
    <t>762343811.S</t>
  </si>
  <si>
    <t>Demontáž debnenia odkvapov a štítových ríms z dosiek hrubých, hobľovaných hr. do 32 mm, -0,01700 t</t>
  </si>
  <si>
    <t>605216012</t>
  </si>
  <si>
    <t>763</t>
  </si>
  <si>
    <t>Konštrukcie - drevostavby</t>
  </si>
  <si>
    <t>39</t>
  </si>
  <si>
    <t>763737112.S</t>
  </si>
  <si>
    <t>Demontáž strešnej konštrukcie z väzníkov priehradových, konštrukčnej dĺžky do 18 m</t>
  </si>
  <si>
    <t>622855080</t>
  </si>
  <si>
    <t>764</t>
  </si>
  <si>
    <t>Konštrukcie klampiarske</t>
  </si>
  <si>
    <t>40</t>
  </si>
  <si>
    <t>764322830.S</t>
  </si>
  <si>
    <t xml:space="preserve">Demontáž odkvapov na strechách s tvrdou krytinou bez podkladového plechu do 30° rš 400 mm,  -0,00320t</t>
  </si>
  <si>
    <t>1357534231</t>
  </si>
  <si>
    <t>765</t>
  </si>
  <si>
    <t>Konštrukcie - krytiny tvrdé</t>
  </si>
  <si>
    <t>41</t>
  </si>
  <si>
    <t>765323810.S</t>
  </si>
  <si>
    <t>Demontáž vlnoviek z azbestocementu do sute, na debnení s lepenkou, sklon do 45°, -0,02200 t</t>
  </si>
  <si>
    <t>-1743336043</t>
  </si>
  <si>
    <t>42</t>
  </si>
  <si>
    <t>765328813.S</t>
  </si>
  <si>
    <t>Demontáž azbestocementových hrebeňov a nároží do sute krytiny vlnitej, sklon do 45°,-0,01700 t</t>
  </si>
  <si>
    <t>856059607</t>
  </si>
  <si>
    <t>766</t>
  </si>
  <si>
    <t>Konštrukcie stolárske</t>
  </si>
  <si>
    <t>43</t>
  </si>
  <si>
    <t>766111820.S</t>
  </si>
  <si>
    <t xml:space="preserve">Demontáž drevených stien plných,  -0,01695t</t>
  </si>
  <si>
    <t>1667428778</t>
  </si>
  <si>
    <t>44</t>
  </si>
  <si>
    <t>766411822.S</t>
  </si>
  <si>
    <t xml:space="preserve">Demontáž obloženia stien podkladových roštov,  -0,00800t</t>
  </si>
  <si>
    <t>-954299310</t>
  </si>
  <si>
    <t>45</t>
  </si>
  <si>
    <t>766421811.S</t>
  </si>
  <si>
    <t xml:space="preserve">Demontáž obloženia podhľadu panelmi, veľ. do 1,5 m2,  -0,02465t</t>
  </si>
  <si>
    <t>-410487777</t>
  </si>
  <si>
    <t>46</t>
  </si>
  <si>
    <t>766421822.S</t>
  </si>
  <si>
    <t xml:space="preserve">Demontáž obloženia podhľadu, podkladových roštov,  -0,00800t</t>
  </si>
  <si>
    <t>-1293093273</t>
  </si>
  <si>
    <t>767</t>
  </si>
  <si>
    <t>Konštrukcie doplnkové kovové</t>
  </si>
  <si>
    <t>47</t>
  </si>
  <si>
    <t>767911130.S</t>
  </si>
  <si>
    <t>Montáž oplotenia strojového pletiva, s výškou nad 1,6 m</t>
  </si>
  <si>
    <t>1064635321</t>
  </si>
  <si>
    <t>48</t>
  </si>
  <si>
    <t>313290003800.SR</t>
  </si>
  <si>
    <t>Pletivo extrudované na pozinkovanej oceli pletené štvorhranné, oko 50 mm, drôt d 2,4 mm, vxl 2,0x25 m, bez napínacieho drôtu</t>
  </si>
  <si>
    <t>-2042134674</t>
  </si>
  <si>
    <t>49</t>
  </si>
  <si>
    <t>767912130.S</t>
  </si>
  <si>
    <t>Montáž napínacieho drôtu</t>
  </si>
  <si>
    <t>-1344190232</t>
  </si>
  <si>
    <t>50</t>
  </si>
  <si>
    <t>156140002500.S</t>
  </si>
  <si>
    <t>Drôt napínací pozinkovaný d 3,5 mm, dĺžka 78 m</t>
  </si>
  <si>
    <t>337809801</t>
  </si>
  <si>
    <t>51</t>
  </si>
  <si>
    <t>553510009300.S</t>
  </si>
  <si>
    <t>Napinák PVC (biely, zelený) pre napínanie pletiva s napínacím drôtom</t>
  </si>
  <si>
    <t>-527160517</t>
  </si>
  <si>
    <t>52</t>
  </si>
  <si>
    <t>767916560.S</t>
  </si>
  <si>
    <t xml:space="preserve">Osadenie stĺpika oceľového plotového výšky nad 2 m </t>
  </si>
  <si>
    <t>-710901025</t>
  </si>
  <si>
    <t>53</t>
  </si>
  <si>
    <t>553510022200.S</t>
  </si>
  <si>
    <t>Stĺpik, d 48 mm, výška 2,5 m, výška pletiva 2 m, pozinkovaný s PVC čiapkou, pre pletivo v rolkách</t>
  </si>
  <si>
    <t>977194312</t>
  </si>
  <si>
    <t>54</t>
  </si>
  <si>
    <t>767996801.S</t>
  </si>
  <si>
    <t xml:space="preserve">Demontáž ostatných doplnkov stavieb s hmotnosťou jednotlivých dielov konštrukcií do 50 kg,  -0,00100t</t>
  </si>
  <si>
    <t>kg</t>
  </si>
  <si>
    <t>-1358664868</t>
  </si>
  <si>
    <t>775</t>
  </si>
  <si>
    <t>Podlahy vlysové a parketové</t>
  </si>
  <si>
    <t>55</t>
  </si>
  <si>
    <t>775521810.S</t>
  </si>
  <si>
    <t>Demontáž podláh drevených, laminátových, parketových položených voľne alebo spoj click, vrátane líšt -0,0150t / OSB dosky</t>
  </si>
  <si>
    <t>1325651285</t>
  </si>
  <si>
    <t>776</t>
  </si>
  <si>
    <t>Podlahy povlakové</t>
  </si>
  <si>
    <t>56</t>
  </si>
  <si>
    <t>776511810.S</t>
  </si>
  <si>
    <t xml:space="preserve">Odstránenie povlakových podláh z nášľapnej plochy lepených bez podložky,  -0,00100t</t>
  </si>
  <si>
    <t>-1601466200</t>
  </si>
  <si>
    <t>Práce a dodávky M</t>
  </si>
  <si>
    <t>21-M</t>
  </si>
  <si>
    <t>Elektromontáže</t>
  </si>
  <si>
    <t>57</t>
  </si>
  <si>
    <t>210960001.SR</t>
  </si>
  <si>
    <t>Demontáž rozvodov elektroinštalácie, vr. svietidiel a koncových prvkov</t>
  </si>
  <si>
    <t>64</t>
  </si>
  <si>
    <t>-1094370203</t>
  </si>
  <si>
    <t>Investičné náklady neobsiahnuté v cenách</t>
  </si>
  <si>
    <t>58</t>
  </si>
  <si>
    <t>000600021.S</t>
  </si>
  <si>
    <t>Zariadenie staveniska - prevádzkové oplotenie staveniska / 64 m, 2x brána /</t>
  </si>
  <si>
    <t>eur</t>
  </si>
  <si>
    <t>1024</t>
  </si>
  <si>
    <t>1869633910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</si>
</sst>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4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29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4.4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45" t="s">
        <v>39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40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43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45</v>
      </c>
      <c r="U35" s="57"/>
      <c r="V35" s="57"/>
      <c r="W35" s="57"/>
      <c r="X35" s="59" t="s">
        <v>46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47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48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49</v>
      </c>
      <c r="AI60" s="39"/>
      <c r="AJ60" s="39"/>
      <c r="AK60" s="39"/>
      <c r="AL60" s="39"/>
      <c r="AM60" s="67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51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52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49</v>
      </c>
      <c r="AI75" s="39"/>
      <c r="AJ75" s="39"/>
      <c r="AK75" s="39"/>
      <c r="AL75" s="39"/>
      <c r="AM75" s="67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11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2023-029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14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Odstránenie stavieb DPB a.s. - Objekt pri vozovni Krasňany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18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Bratislava - Rača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20</v>
      </c>
      <c r="AJ87" s="37"/>
      <c r="AK87" s="37"/>
      <c r="AL87" s="37"/>
      <c r="AM87" s="82" t="str">
        <f>IF(AN8= "","",AN8)</f>
        <v>25. 7. 2023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6.4" customHeight="1">
      <c r="A89" s="35"/>
      <c r="B89" s="36"/>
      <c r="C89" s="29" t="s">
        <v>22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>Dopravný podnik, a.s., Olejkárska 1, 814 52 BA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83" t="str">
        <f>IF(E17="","",E17)</f>
        <v>DOPRAVOPROJEKT a.s., Kominárska 2,4, 832 03 BA</v>
      </c>
      <c r="AN89" s="74"/>
      <c r="AO89" s="74"/>
      <c r="AP89" s="74"/>
      <c r="AQ89" s="37"/>
      <c r="AR89" s="41"/>
      <c r="AS89" s="84" t="s">
        <v>54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6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55</v>
      </c>
      <c r="D92" s="97"/>
      <c r="E92" s="97"/>
      <c r="F92" s="97"/>
      <c r="G92" s="97"/>
      <c r="H92" s="98"/>
      <c r="I92" s="99" t="s">
        <v>56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57</v>
      </c>
      <c r="AH92" s="97"/>
      <c r="AI92" s="97"/>
      <c r="AJ92" s="97"/>
      <c r="AK92" s="97"/>
      <c r="AL92" s="97"/>
      <c r="AM92" s="97"/>
      <c r="AN92" s="99" t="s">
        <v>58</v>
      </c>
      <c r="AO92" s="97"/>
      <c r="AP92" s="101"/>
      <c r="AQ92" s="102" t="s">
        <v>59</v>
      </c>
      <c r="AR92" s="41"/>
      <c r="AS92" s="103" t="s">
        <v>60</v>
      </c>
      <c r="AT92" s="104" t="s">
        <v>61</v>
      </c>
      <c r="AU92" s="104" t="s">
        <v>62</v>
      </c>
      <c r="AV92" s="104" t="s">
        <v>63</v>
      </c>
      <c r="AW92" s="104" t="s">
        <v>64</v>
      </c>
      <c r="AX92" s="104" t="s">
        <v>65</v>
      </c>
      <c r="AY92" s="104" t="s">
        <v>66</v>
      </c>
      <c r="AZ92" s="104" t="s">
        <v>67</v>
      </c>
      <c r="BA92" s="104" t="s">
        <v>68</v>
      </c>
      <c r="BB92" s="104" t="s">
        <v>69</v>
      </c>
      <c r="BC92" s="104" t="s">
        <v>70</v>
      </c>
      <c r="BD92" s="105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72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ROUND(AG95,2)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ROUND(AS95,2)</f>
        <v>0</v>
      </c>
      <c r="AT94" s="117">
        <f>ROUND(SUM(AV94:AW94),2)</f>
        <v>0</v>
      </c>
      <c r="AU94" s="118">
        <f>ROUND(AU95,5)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ROUND(AZ95,2)</f>
        <v>0</v>
      </c>
      <c r="BA94" s="117">
        <f>ROUND(BA95,2)</f>
        <v>0</v>
      </c>
      <c r="BB94" s="117">
        <f>ROUND(BB95,2)</f>
        <v>0</v>
      </c>
      <c r="BC94" s="117">
        <f>ROUND(BC95,2)</f>
        <v>0</v>
      </c>
      <c r="BD94" s="119">
        <f>ROUND(BD95,2)</f>
        <v>0</v>
      </c>
      <c r="BE94" s="6"/>
      <c r="BS94" s="120" t="s">
        <v>73</v>
      </c>
      <c r="BT94" s="120" t="s">
        <v>74</v>
      </c>
      <c r="BU94" s="121" t="s">
        <v>75</v>
      </c>
      <c r="BV94" s="120" t="s">
        <v>76</v>
      </c>
      <c r="BW94" s="120" t="s">
        <v>5</v>
      </c>
      <c r="BX94" s="120" t="s">
        <v>77</v>
      </c>
      <c r="CL94" s="120" t="s">
        <v>1</v>
      </c>
    </row>
    <row r="95" s="7" customFormat="1" ht="14.4" customHeight="1">
      <c r="A95" s="122" t="s">
        <v>78</v>
      </c>
      <c r="B95" s="123"/>
      <c r="C95" s="124"/>
      <c r="D95" s="125" t="s">
        <v>79</v>
      </c>
      <c r="E95" s="125"/>
      <c r="F95" s="125"/>
      <c r="G95" s="125"/>
      <c r="H95" s="125"/>
      <c r="I95" s="126"/>
      <c r="J95" s="125" t="s">
        <v>80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'1 - SO 001 Objekt pri voz...'!J32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81</v>
      </c>
      <c r="AR95" s="129"/>
      <c r="AS95" s="130">
        <v>0</v>
      </c>
      <c r="AT95" s="131">
        <f>ROUND(SUM(AV95:AW95),2)</f>
        <v>0</v>
      </c>
      <c r="AU95" s="132">
        <f>'1 - SO 001 Objekt pri voz...'!P144</f>
        <v>0</v>
      </c>
      <c r="AV95" s="131">
        <f>'1 - SO 001 Objekt pri voz...'!J35</f>
        <v>0</v>
      </c>
      <c r="AW95" s="131">
        <f>'1 - SO 001 Objekt pri voz...'!J36</f>
        <v>0</v>
      </c>
      <c r="AX95" s="131">
        <f>'1 - SO 001 Objekt pri voz...'!J37</f>
        <v>0</v>
      </c>
      <c r="AY95" s="131">
        <f>'1 - SO 001 Objekt pri voz...'!J38</f>
        <v>0</v>
      </c>
      <c r="AZ95" s="131">
        <f>'1 - SO 001 Objekt pri voz...'!F35</f>
        <v>0</v>
      </c>
      <c r="BA95" s="131">
        <f>'1 - SO 001 Objekt pri voz...'!F36</f>
        <v>0</v>
      </c>
      <c r="BB95" s="131">
        <f>'1 - SO 001 Objekt pri voz...'!F37</f>
        <v>0</v>
      </c>
      <c r="BC95" s="131">
        <f>'1 - SO 001 Objekt pri voz...'!F38</f>
        <v>0</v>
      </c>
      <c r="BD95" s="133">
        <f>'1 - SO 001 Objekt pri voz...'!F39</f>
        <v>0</v>
      </c>
      <c r="BE95" s="7"/>
      <c r="BT95" s="134" t="s">
        <v>79</v>
      </c>
      <c r="BV95" s="134" t="s">
        <v>76</v>
      </c>
      <c r="BW95" s="134" t="s">
        <v>82</v>
      </c>
      <c r="BX95" s="134" t="s">
        <v>5</v>
      </c>
      <c r="CL95" s="134" t="s">
        <v>1</v>
      </c>
      <c r="CM95" s="134" t="s">
        <v>74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9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J0N7c++dNkMVGKt159O1ZrrzsZw6QPfkp1hrET5alrZeL6z2L/txKcf/I6EOTl/BcGJ1+mv395Sobu84rqLDwA==" hashValue="BS19A1H0RZ23V7ZLMZ9frZUcuwgGjY/MuSSrzCSPpBFmXWR74k4iEu1hONle3qZJu2gVvNMqW+a3vqPFHlJe2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SO 001 Objekt pri vo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74</v>
      </c>
    </row>
    <row r="4" s="1" customFormat="1" ht="24.96" customHeight="1">
      <c r="B4" s="17"/>
      <c r="D4" s="137" t="s">
        <v>83</v>
      </c>
      <c r="L4" s="17"/>
      <c r="M4" s="138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14</v>
      </c>
      <c r="L6" s="17"/>
    </row>
    <row r="7" s="1" customFormat="1" ht="14.4" customHeight="1">
      <c r="B7" s="17"/>
      <c r="E7" s="140" t="str">
        <f>'Rekapitulácia stavby'!K6</f>
        <v>Odstránenie stavieb DPB a.s. - Objekt pri vozovni Krasňany</v>
      </c>
      <c r="F7" s="139"/>
      <c r="G7" s="139"/>
      <c r="H7" s="139"/>
      <c r="L7" s="17"/>
    </row>
    <row r="8" s="2" customFormat="1" ht="12" customHeight="1">
      <c r="A8" s="35"/>
      <c r="B8" s="41"/>
      <c r="C8" s="35"/>
      <c r="D8" s="139" t="s">
        <v>84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5.6" customHeight="1">
      <c r="A9" s="35"/>
      <c r="B9" s="41"/>
      <c r="C9" s="35"/>
      <c r="D9" s="35"/>
      <c r="E9" s="141" t="s">
        <v>85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2" t="s">
        <v>1</v>
      </c>
      <c r="G11" s="35"/>
      <c r="H11" s="35"/>
      <c r="I11" s="139" t="s">
        <v>17</v>
      </c>
      <c r="J11" s="142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2" t="s">
        <v>19</v>
      </c>
      <c r="G12" s="35"/>
      <c r="H12" s="35"/>
      <c r="I12" s="139" t="s">
        <v>20</v>
      </c>
      <c r="J12" s="143" t="str">
        <f>'Rekapitulácia stavby'!AN8</f>
        <v>25. 7. 2023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39" t="s">
        <v>23</v>
      </c>
      <c r="J14" s="142" t="s">
        <v>1</v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2" t="s">
        <v>24</v>
      </c>
      <c r="F15" s="35"/>
      <c r="G15" s="35"/>
      <c r="H15" s="35"/>
      <c r="I15" s="139" t="s">
        <v>25</v>
      </c>
      <c r="J15" s="142" t="s">
        <v>1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26</v>
      </c>
      <c r="E17" s="35"/>
      <c r="F17" s="35"/>
      <c r="G17" s="35"/>
      <c r="H17" s="35"/>
      <c r="I17" s="139" t="s">
        <v>23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2"/>
      <c r="G18" s="142"/>
      <c r="H18" s="142"/>
      <c r="I18" s="139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28</v>
      </c>
      <c r="E20" s="35"/>
      <c r="F20" s="35"/>
      <c r="G20" s="35"/>
      <c r="H20" s="35"/>
      <c r="I20" s="139" t="s">
        <v>23</v>
      </c>
      <c r="J20" s="142" t="s">
        <v>1</v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2" t="s">
        <v>30</v>
      </c>
      <c r="F21" s="35"/>
      <c r="G21" s="35"/>
      <c r="H21" s="35"/>
      <c r="I21" s="139" t="s">
        <v>25</v>
      </c>
      <c r="J21" s="142" t="s">
        <v>1</v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31</v>
      </c>
      <c r="E23" s="35"/>
      <c r="F23" s="35"/>
      <c r="G23" s="35"/>
      <c r="H23" s="35"/>
      <c r="I23" s="139" t="s">
        <v>23</v>
      </c>
      <c r="J23" s="142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2" t="str">
        <f>IF('Rekapitulácia stavby'!E20="","",'Rekapitulácia stavby'!E20)</f>
        <v xml:space="preserve"> </v>
      </c>
      <c r="F24" s="35"/>
      <c r="G24" s="35"/>
      <c r="H24" s="35"/>
      <c r="I24" s="139" t="s">
        <v>25</v>
      </c>
      <c r="J24" s="142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33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4.4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8"/>
      <c r="E29" s="148"/>
      <c r="F29" s="148"/>
      <c r="G29" s="148"/>
      <c r="H29" s="148"/>
      <c r="I29" s="148"/>
      <c r="J29" s="148"/>
      <c r="K29" s="148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142" t="s">
        <v>86</v>
      </c>
      <c r="E30" s="35"/>
      <c r="F30" s="35"/>
      <c r="G30" s="35"/>
      <c r="H30" s="35"/>
      <c r="I30" s="35"/>
      <c r="J30" s="149">
        <f>J96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50" t="s">
        <v>87</v>
      </c>
      <c r="E31" s="35"/>
      <c r="F31" s="35"/>
      <c r="G31" s="35"/>
      <c r="H31" s="35"/>
      <c r="I31" s="35"/>
      <c r="J31" s="149">
        <f>J117</f>
        <v>0</v>
      </c>
      <c r="K31" s="35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1" t="s">
        <v>34</v>
      </c>
      <c r="E32" s="35"/>
      <c r="F32" s="35"/>
      <c r="G32" s="35"/>
      <c r="H32" s="35"/>
      <c r="I32" s="35"/>
      <c r="J32" s="152">
        <f>ROUND(J30 + J31, 2)</f>
        <v>0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3" t="s">
        <v>36</v>
      </c>
      <c r="G34" s="35"/>
      <c r="H34" s="35"/>
      <c r="I34" s="153" t="s">
        <v>35</v>
      </c>
      <c r="J34" s="153" t="s">
        <v>37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4" t="s">
        <v>38</v>
      </c>
      <c r="E35" s="155" t="s">
        <v>39</v>
      </c>
      <c r="F35" s="156">
        <f>ROUND((SUM(BE117:BE124) + SUM(BE144:BE220)),  2)</f>
        <v>0</v>
      </c>
      <c r="G35" s="157"/>
      <c r="H35" s="157"/>
      <c r="I35" s="158">
        <v>0.20000000000000001</v>
      </c>
      <c r="J35" s="156">
        <f>ROUND(((SUM(BE117:BE124) + SUM(BE144:BE220))*I35),  2)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55" t="s">
        <v>40</v>
      </c>
      <c r="F36" s="156">
        <f>ROUND((SUM(BF117:BF124) + SUM(BF144:BF220)),  2)</f>
        <v>0</v>
      </c>
      <c r="G36" s="157"/>
      <c r="H36" s="157"/>
      <c r="I36" s="158">
        <v>0.20000000000000001</v>
      </c>
      <c r="J36" s="156">
        <f>ROUND(((SUM(BF117:BF124) + SUM(BF144:BF220))*I36),  2)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41</v>
      </c>
      <c r="F37" s="159">
        <f>ROUND((SUM(BG117:BG124) + SUM(BG144:BG220)),  2)</f>
        <v>0</v>
      </c>
      <c r="G37" s="35"/>
      <c r="H37" s="35"/>
      <c r="I37" s="160">
        <v>0.20000000000000001</v>
      </c>
      <c r="J37" s="159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42</v>
      </c>
      <c r="F38" s="159">
        <f>ROUND((SUM(BH117:BH124) + SUM(BH144:BH220)),  2)</f>
        <v>0</v>
      </c>
      <c r="G38" s="35"/>
      <c r="H38" s="35"/>
      <c r="I38" s="160">
        <v>0.20000000000000001</v>
      </c>
      <c r="J38" s="159">
        <f>0</f>
        <v>0</v>
      </c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5" t="s">
        <v>43</v>
      </c>
      <c r="F39" s="156">
        <f>ROUND((SUM(BI117:BI124) + SUM(BI144:BI220)),  2)</f>
        <v>0</v>
      </c>
      <c r="G39" s="157"/>
      <c r="H39" s="157"/>
      <c r="I39" s="158">
        <v>0</v>
      </c>
      <c r="J39" s="156">
        <f>0</f>
        <v>0</v>
      </c>
      <c r="K39" s="35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1"/>
      <c r="D41" s="162" t="s">
        <v>44</v>
      </c>
      <c r="E41" s="163"/>
      <c r="F41" s="163"/>
      <c r="G41" s="164" t="s">
        <v>45</v>
      </c>
      <c r="H41" s="165" t="s">
        <v>46</v>
      </c>
      <c r="I41" s="163"/>
      <c r="J41" s="166">
        <f>SUM(J32:J39)</f>
        <v>0</v>
      </c>
      <c r="K41" s="167"/>
      <c r="L41" s="66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6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68" t="s">
        <v>47</v>
      </c>
      <c r="E50" s="169"/>
      <c r="F50" s="169"/>
      <c r="G50" s="168" t="s">
        <v>48</v>
      </c>
      <c r="H50" s="169"/>
      <c r="I50" s="169"/>
      <c r="J50" s="169"/>
      <c r="K50" s="169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0" t="s">
        <v>49</v>
      </c>
      <c r="E61" s="171"/>
      <c r="F61" s="172" t="s">
        <v>50</v>
      </c>
      <c r="G61" s="170" t="s">
        <v>49</v>
      </c>
      <c r="H61" s="171"/>
      <c r="I61" s="171"/>
      <c r="J61" s="173" t="s">
        <v>50</v>
      </c>
      <c r="K61" s="171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51</v>
      </c>
      <c r="E65" s="174"/>
      <c r="F65" s="174"/>
      <c r="G65" s="168" t="s">
        <v>52</v>
      </c>
      <c r="H65" s="174"/>
      <c r="I65" s="174"/>
      <c r="J65" s="174"/>
      <c r="K65" s="174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0" t="s">
        <v>49</v>
      </c>
      <c r="E76" s="171"/>
      <c r="F76" s="172" t="s">
        <v>50</v>
      </c>
      <c r="G76" s="170" t="s">
        <v>49</v>
      </c>
      <c r="H76" s="171"/>
      <c r="I76" s="171"/>
      <c r="J76" s="173" t="s">
        <v>50</v>
      </c>
      <c r="K76" s="171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88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4.4" customHeight="1">
      <c r="A85" s="35"/>
      <c r="B85" s="36"/>
      <c r="C85" s="37"/>
      <c r="D85" s="37"/>
      <c r="E85" s="179" t="str">
        <f>E7</f>
        <v>Odstránenie stavieb DPB a.s. - Objekt pri vozovni Krasňany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84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5.6" customHeight="1">
      <c r="A87" s="35"/>
      <c r="B87" s="36"/>
      <c r="C87" s="37"/>
      <c r="D87" s="37"/>
      <c r="E87" s="79" t="str">
        <f>E9</f>
        <v>1 - SO 001 Objekt pri vozovni Krasňany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Bratislava - Rača</v>
      </c>
      <c r="G89" s="37"/>
      <c r="H89" s="37"/>
      <c r="I89" s="29" t="s">
        <v>20</v>
      </c>
      <c r="J89" s="82" t="str">
        <f>IF(J12="","",J12)</f>
        <v>25. 7. 2023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40.8" customHeight="1">
      <c r="A91" s="35"/>
      <c r="B91" s="36"/>
      <c r="C91" s="29" t="s">
        <v>22</v>
      </c>
      <c r="D91" s="37"/>
      <c r="E91" s="37"/>
      <c r="F91" s="24" t="str">
        <f>E15</f>
        <v>Dopravný podnik, a.s., Olejkárska 1, 814 52 BA</v>
      </c>
      <c r="G91" s="37"/>
      <c r="H91" s="37"/>
      <c r="I91" s="29" t="s">
        <v>28</v>
      </c>
      <c r="J91" s="33" t="str">
        <f>E21</f>
        <v>DOPRAVOPROJEKT a.s., Kominárska 2,4, 832 03 BA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6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0" t="s">
        <v>89</v>
      </c>
      <c r="D94" s="181"/>
      <c r="E94" s="181"/>
      <c r="F94" s="181"/>
      <c r="G94" s="181"/>
      <c r="H94" s="181"/>
      <c r="I94" s="181"/>
      <c r="J94" s="182" t="s">
        <v>90</v>
      </c>
      <c r="K94" s="181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3" t="s">
        <v>91</v>
      </c>
      <c r="D96" s="37"/>
      <c r="E96" s="37"/>
      <c r="F96" s="37"/>
      <c r="G96" s="37"/>
      <c r="H96" s="37"/>
      <c r="I96" s="37"/>
      <c r="J96" s="113">
        <f>J144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92</v>
      </c>
    </row>
    <row r="97" s="9" customFormat="1" ht="24.96" customHeight="1">
      <c r="A97" s="9"/>
      <c r="B97" s="184"/>
      <c r="C97" s="185"/>
      <c r="D97" s="186" t="s">
        <v>93</v>
      </c>
      <c r="E97" s="187"/>
      <c r="F97" s="187"/>
      <c r="G97" s="187"/>
      <c r="H97" s="187"/>
      <c r="I97" s="187"/>
      <c r="J97" s="188">
        <f>J145</f>
        <v>0</v>
      </c>
      <c r="K97" s="185"/>
      <c r="L97" s="18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0"/>
      <c r="C98" s="191"/>
      <c r="D98" s="192" t="s">
        <v>94</v>
      </c>
      <c r="E98" s="193"/>
      <c r="F98" s="193"/>
      <c r="G98" s="193"/>
      <c r="H98" s="193"/>
      <c r="I98" s="193"/>
      <c r="J98" s="194">
        <f>J146</f>
        <v>0</v>
      </c>
      <c r="K98" s="191"/>
      <c r="L98" s="19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0"/>
      <c r="C99" s="191"/>
      <c r="D99" s="192" t="s">
        <v>95</v>
      </c>
      <c r="E99" s="193"/>
      <c r="F99" s="193"/>
      <c r="G99" s="193"/>
      <c r="H99" s="193"/>
      <c r="I99" s="193"/>
      <c r="J99" s="194">
        <f>J154</f>
        <v>0</v>
      </c>
      <c r="K99" s="191"/>
      <c r="L99" s="19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0"/>
      <c r="C100" s="191"/>
      <c r="D100" s="192" t="s">
        <v>96</v>
      </c>
      <c r="E100" s="193"/>
      <c r="F100" s="193"/>
      <c r="G100" s="193"/>
      <c r="H100" s="193"/>
      <c r="I100" s="193"/>
      <c r="J100" s="194">
        <f>J158</f>
        <v>0</v>
      </c>
      <c r="K100" s="191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4"/>
      <c r="C101" s="185"/>
      <c r="D101" s="186" t="s">
        <v>97</v>
      </c>
      <c r="E101" s="187"/>
      <c r="F101" s="187"/>
      <c r="G101" s="187"/>
      <c r="H101" s="187"/>
      <c r="I101" s="187"/>
      <c r="J101" s="188">
        <f>J178</f>
        <v>0</v>
      </c>
      <c r="K101" s="185"/>
      <c r="L101" s="18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0"/>
      <c r="C102" s="191"/>
      <c r="D102" s="192" t="s">
        <v>98</v>
      </c>
      <c r="E102" s="193"/>
      <c r="F102" s="193"/>
      <c r="G102" s="193"/>
      <c r="H102" s="193"/>
      <c r="I102" s="193"/>
      <c r="J102" s="194">
        <f>J179</f>
        <v>0</v>
      </c>
      <c r="K102" s="191"/>
      <c r="L102" s="19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0"/>
      <c r="C103" s="191"/>
      <c r="D103" s="192" t="s">
        <v>99</v>
      </c>
      <c r="E103" s="193"/>
      <c r="F103" s="193"/>
      <c r="G103" s="193"/>
      <c r="H103" s="193"/>
      <c r="I103" s="193"/>
      <c r="J103" s="194">
        <f>J181</f>
        <v>0</v>
      </c>
      <c r="K103" s="191"/>
      <c r="L103" s="19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0"/>
      <c r="C104" s="191"/>
      <c r="D104" s="192" t="s">
        <v>100</v>
      </c>
      <c r="E104" s="193"/>
      <c r="F104" s="193"/>
      <c r="G104" s="193"/>
      <c r="H104" s="193"/>
      <c r="I104" s="193"/>
      <c r="J104" s="194">
        <f>J186</f>
        <v>0</v>
      </c>
      <c r="K104" s="191"/>
      <c r="L104" s="19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0"/>
      <c r="C105" s="191"/>
      <c r="D105" s="192" t="s">
        <v>101</v>
      </c>
      <c r="E105" s="193"/>
      <c r="F105" s="193"/>
      <c r="G105" s="193"/>
      <c r="H105" s="193"/>
      <c r="I105" s="193"/>
      <c r="J105" s="194">
        <f>J191</f>
        <v>0</v>
      </c>
      <c r="K105" s="191"/>
      <c r="L105" s="19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0"/>
      <c r="C106" s="191"/>
      <c r="D106" s="192" t="s">
        <v>102</v>
      </c>
      <c r="E106" s="193"/>
      <c r="F106" s="193"/>
      <c r="G106" s="193"/>
      <c r="H106" s="193"/>
      <c r="I106" s="193"/>
      <c r="J106" s="194">
        <f>J193</f>
        <v>0</v>
      </c>
      <c r="K106" s="191"/>
      <c r="L106" s="19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0"/>
      <c r="C107" s="191"/>
      <c r="D107" s="192" t="s">
        <v>103</v>
      </c>
      <c r="E107" s="193"/>
      <c r="F107" s="193"/>
      <c r="G107" s="193"/>
      <c r="H107" s="193"/>
      <c r="I107" s="193"/>
      <c r="J107" s="194">
        <f>J195</f>
        <v>0</v>
      </c>
      <c r="K107" s="191"/>
      <c r="L107" s="19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0"/>
      <c r="C108" s="191"/>
      <c r="D108" s="192" t="s">
        <v>104</v>
      </c>
      <c r="E108" s="193"/>
      <c r="F108" s="193"/>
      <c r="G108" s="193"/>
      <c r="H108" s="193"/>
      <c r="I108" s="193"/>
      <c r="J108" s="194">
        <f>J198</f>
        <v>0</v>
      </c>
      <c r="K108" s="191"/>
      <c r="L108" s="19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0"/>
      <c r="C109" s="191"/>
      <c r="D109" s="192" t="s">
        <v>105</v>
      </c>
      <c r="E109" s="193"/>
      <c r="F109" s="193"/>
      <c r="G109" s="193"/>
      <c r="H109" s="193"/>
      <c r="I109" s="193"/>
      <c r="J109" s="194">
        <f>J203</f>
        <v>0</v>
      </c>
      <c r="K109" s="191"/>
      <c r="L109" s="19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0"/>
      <c r="C110" s="191"/>
      <c r="D110" s="192" t="s">
        <v>106</v>
      </c>
      <c r="E110" s="193"/>
      <c r="F110" s="193"/>
      <c r="G110" s="193"/>
      <c r="H110" s="193"/>
      <c r="I110" s="193"/>
      <c r="J110" s="194">
        <f>J212</f>
        <v>0</v>
      </c>
      <c r="K110" s="191"/>
      <c r="L110" s="19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0"/>
      <c r="C111" s="191"/>
      <c r="D111" s="192" t="s">
        <v>107</v>
      </c>
      <c r="E111" s="193"/>
      <c r="F111" s="193"/>
      <c r="G111" s="193"/>
      <c r="H111" s="193"/>
      <c r="I111" s="193"/>
      <c r="J111" s="194">
        <f>J214</f>
        <v>0</v>
      </c>
      <c r="K111" s="191"/>
      <c r="L111" s="19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4"/>
      <c r="C112" s="185"/>
      <c r="D112" s="186" t="s">
        <v>108</v>
      </c>
      <c r="E112" s="187"/>
      <c r="F112" s="187"/>
      <c r="G112" s="187"/>
      <c r="H112" s="187"/>
      <c r="I112" s="187"/>
      <c r="J112" s="188">
        <f>J216</f>
        <v>0</v>
      </c>
      <c r="K112" s="185"/>
      <c r="L112" s="18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0"/>
      <c r="C113" s="191"/>
      <c r="D113" s="192" t="s">
        <v>109</v>
      </c>
      <c r="E113" s="193"/>
      <c r="F113" s="193"/>
      <c r="G113" s="193"/>
      <c r="H113" s="193"/>
      <c r="I113" s="193"/>
      <c r="J113" s="194">
        <f>J217</f>
        <v>0</v>
      </c>
      <c r="K113" s="191"/>
      <c r="L113" s="19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4"/>
      <c r="C114" s="185"/>
      <c r="D114" s="186" t="s">
        <v>110</v>
      </c>
      <c r="E114" s="187"/>
      <c r="F114" s="187"/>
      <c r="G114" s="187"/>
      <c r="H114" s="187"/>
      <c r="I114" s="187"/>
      <c r="J114" s="188">
        <f>J219</f>
        <v>0</v>
      </c>
      <c r="K114" s="185"/>
      <c r="L114" s="18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9.28" customHeight="1">
      <c r="A117" s="35"/>
      <c r="B117" s="36"/>
      <c r="C117" s="183" t="s">
        <v>111</v>
      </c>
      <c r="D117" s="37"/>
      <c r="E117" s="37"/>
      <c r="F117" s="37"/>
      <c r="G117" s="37"/>
      <c r="H117" s="37"/>
      <c r="I117" s="37"/>
      <c r="J117" s="196">
        <f>ROUND(J118 + J119 + J120 + J121 + J122 + J123,2)</f>
        <v>0</v>
      </c>
      <c r="K117" s="37"/>
      <c r="L117" s="66"/>
      <c r="N117" s="197" t="s">
        <v>38</v>
      </c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8" customHeight="1">
      <c r="A118" s="35"/>
      <c r="B118" s="36"/>
      <c r="C118" s="37"/>
      <c r="D118" s="198" t="s">
        <v>112</v>
      </c>
      <c r="E118" s="199"/>
      <c r="F118" s="199"/>
      <c r="G118" s="37"/>
      <c r="H118" s="37"/>
      <c r="I118" s="37"/>
      <c r="J118" s="200">
        <v>0</v>
      </c>
      <c r="K118" s="37"/>
      <c r="L118" s="201"/>
      <c r="M118" s="202"/>
      <c r="N118" s="203" t="s">
        <v>40</v>
      </c>
      <c r="O118" s="202"/>
      <c r="P118" s="202"/>
      <c r="Q118" s="202"/>
      <c r="R118" s="202"/>
      <c r="S118" s="204"/>
      <c r="T118" s="204"/>
      <c r="U118" s="204"/>
      <c r="V118" s="204"/>
      <c r="W118" s="204"/>
      <c r="X118" s="204"/>
      <c r="Y118" s="204"/>
      <c r="Z118" s="204"/>
      <c r="AA118" s="204"/>
      <c r="AB118" s="204"/>
      <c r="AC118" s="204"/>
      <c r="AD118" s="204"/>
      <c r="AE118" s="204"/>
      <c r="AF118" s="202"/>
      <c r="AG118" s="202"/>
      <c r="AH118" s="202"/>
      <c r="AI118" s="202"/>
      <c r="AJ118" s="202"/>
      <c r="AK118" s="202"/>
      <c r="AL118" s="202"/>
      <c r="AM118" s="202"/>
      <c r="AN118" s="202"/>
      <c r="AO118" s="202"/>
      <c r="AP118" s="202"/>
      <c r="AQ118" s="202"/>
      <c r="AR118" s="202"/>
      <c r="AS118" s="202"/>
      <c r="AT118" s="202"/>
      <c r="AU118" s="202"/>
      <c r="AV118" s="202"/>
      <c r="AW118" s="202"/>
      <c r="AX118" s="202"/>
      <c r="AY118" s="205" t="s">
        <v>113</v>
      </c>
      <c r="AZ118" s="202"/>
      <c r="BA118" s="202"/>
      <c r="BB118" s="202"/>
      <c r="BC118" s="202"/>
      <c r="BD118" s="202"/>
      <c r="BE118" s="206">
        <f>IF(N118="základná",J118,0)</f>
        <v>0</v>
      </c>
      <c r="BF118" s="206">
        <f>IF(N118="znížená",J118,0)</f>
        <v>0</v>
      </c>
      <c r="BG118" s="206">
        <f>IF(N118="zákl. prenesená",J118,0)</f>
        <v>0</v>
      </c>
      <c r="BH118" s="206">
        <f>IF(N118="zníž. prenesená",J118,0)</f>
        <v>0</v>
      </c>
      <c r="BI118" s="206">
        <f>IF(N118="nulová",J118,0)</f>
        <v>0</v>
      </c>
      <c r="BJ118" s="205" t="s">
        <v>114</v>
      </c>
      <c r="BK118" s="202"/>
      <c r="BL118" s="202"/>
      <c r="BM118" s="202"/>
    </row>
    <row r="119" s="2" customFormat="1" ht="18" customHeight="1">
      <c r="A119" s="35"/>
      <c r="B119" s="36"/>
      <c r="C119" s="37"/>
      <c r="D119" s="198" t="s">
        <v>115</v>
      </c>
      <c r="E119" s="199"/>
      <c r="F119" s="199"/>
      <c r="G119" s="37"/>
      <c r="H119" s="37"/>
      <c r="I119" s="37"/>
      <c r="J119" s="200">
        <v>0</v>
      </c>
      <c r="K119" s="37"/>
      <c r="L119" s="201"/>
      <c r="M119" s="202"/>
      <c r="N119" s="203" t="s">
        <v>40</v>
      </c>
      <c r="O119" s="202"/>
      <c r="P119" s="202"/>
      <c r="Q119" s="202"/>
      <c r="R119" s="202"/>
      <c r="S119" s="204"/>
      <c r="T119" s="204"/>
      <c r="U119" s="204"/>
      <c r="V119" s="204"/>
      <c r="W119" s="204"/>
      <c r="X119" s="204"/>
      <c r="Y119" s="204"/>
      <c r="Z119" s="204"/>
      <c r="AA119" s="204"/>
      <c r="AB119" s="204"/>
      <c r="AC119" s="204"/>
      <c r="AD119" s="204"/>
      <c r="AE119" s="204"/>
      <c r="AF119" s="202"/>
      <c r="AG119" s="202"/>
      <c r="AH119" s="202"/>
      <c r="AI119" s="202"/>
      <c r="AJ119" s="202"/>
      <c r="AK119" s="202"/>
      <c r="AL119" s="202"/>
      <c r="AM119" s="202"/>
      <c r="AN119" s="202"/>
      <c r="AO119" s="202"/>
      <c r="AP119" s="202"/>
      <c r="AQ119" s="202"/>
      <c r="AR119" s="202"/>
      <c r="AS119" s="202"/>
      <c r="AT119" s="202"/>
      <c r="AU119" s="202"/>
      <c r="AV119" s="202"/>
      <c r="AW119" s="202"/>
      <c r="AX119" s="202"/>
      <c r="AY119" s="205" t="s">
        <v>113</v>
      </c>
      <c r="AZ119" s="202"/>
      <c r="BA119" s="202"/>
      <c r="BB119" s="202"/>
      <c r="BC119" s="202"/>
      <c r="BD119" s="202"/>
      <c r="BE119" s="206">
        <f>IF(N119="základná",J119,0)</f>
        <v>0</v>
      </c>
      <c r="BF119" s="206">
        <f>IF(N119="znížená",J119,0)</f>
        <v>0</v>
      </c>
      <c r="BG119" s="206">
        <f>IF(N119="zákl. prenesená",J119,0)</f>
        <v>0</v>
      </c>
      <c r="BH119" s="206">
        <f>IF(N119="zníž. prenesená",J119,0)</f>
        <v>0</v>
      </c>
      <c r="BI119" s="206">
        <f>IF(N119="nulová",J119,0)</f>
        <v>0</v>
      </c>
      <c r="BJ119" s="205" t="s">
        <v>114</v>
      </c>
      <c r="BK119" s="202"/>
      <c r="BL119" s="202"/>
      <c r="BM119" s="202"/>
    </row>
    <row r="120" s="2" customFormat="1" ht="18" customHeight="1">
      <c r="A120" s="35"/>
      <c r="B120" s="36"/>
      <c r="C120" s="37"/>
      <c r="D120" s="198" t="s">
        <v>116</v>
      </c>
      <c r="E120" s="199"/>
      <c r="F120" s="199"/>
      <c r="G120" s="37"/>
      <c r="H120" s="37"/>
      <c r="I120" s="37"/>
      <c r="J120" s="200">
        <v>0</v>
      </c>
      <c r="K120" s="37"/>
      <c r="L120" s="201"/>
      <c r="M120" s="202"/>
      <c r="N120" s="203" t="s">
        <v>40</v>
      </c>
      <c r="O120" s="202"/>
      <c r="P120" s="202"/>
      <c r="Q120" s="202"/>
      <c r="R120" s="202"/>
      <c r="S120" s="204"/>
      <c r="T120" s="204"/>
      <c r="U120" s="204"/>
      <c r="V120" s="204"/>
      <c r="W120" s="204"/>
      <c r="X120" s="204"/>
      <c r="Y120" s="204"/>
      <c r="Z120" s="204"/>
      <c r="AA120" s="204"/>
      <c r="AB120" s="204"/>
      <c r="AC120" s="204"/>
      <c r="AD120" s="204"/>
      <c r="AE120" s="204"/>
      <c r="AF120" s="202"/>
      <c r="AG120" s="202"/>
      <c r="AH120" s="202"/>
      <c r="AI120" s="202"/>
      <c r="AJ120" s="202"/>
      <c r="AK120" s="202"/>
      <c r="AL120" s="202"/>
      <c r="AM120" s="202"/>
      <c r="AN120" s="202"/>
      <c r="AO120" s="202"/>
      <c r="AP120" s="202"/>
      <c r="AQ120" s="202"/>
      <c r="AR120" s="202"/>
      <c r="AS120" s="202"/>
      <c r="AT120" s="202"/>
      <c r="AU120" s="202"/>
      <c r="AV120" s="202"/>
      <c r="AW120" s="202"/>
      <c r="AX120" s="202"/>
      <c r="AY120" s="205" t="s">
        <v>113</v>
      </c>
      <c r="AZ120" s="202"/>
      <c r="BA120" s="202"/>
      <c r="BB120" s="202"/>
      <c r="BC120" s="202"/>
      <c r="BD120" s="202"/>
      <c r="BE120" s="206">
        <f>IF(N120="základná",J120,0)</f>
        <v>0</v>
      </c>
      <c r="BF120" s="206">
        <f>IF(N120="znížená",J120,0)</f>
        <v>0</v>
      </c>
      <c r="BG120" s="206">
        <f>IF(N120="zákl. prenesená",J120,0)</f>
        <v>0</v>
      </c>
      <c r="BH120" s="206">
        <f>IF(N120="zníž. prenesená",J120,0)</f>
        <v>0</v>
      </c>
      <c r="BI120" s="206">
        <f>IF(N120="nulová",J120,0)</f>
        <v>0</v>
      </c>
      <c r="BJ120" s="205" t="s">
        <v>114</v>
      </c>
      <c r="BK120" s="202"/>
      <c r="BL120" s="202"/>
      <c r="BM120" s="202"/>
    </row>
    <row r="121" s="2" customFormat="1" ht="18" customHeight="1">
      <c r="A121" s="35"/>
      <c r="B121" s="36"/>
      <c r="C121" s="37"/>
      <c r="D121" s="198" t="s">
        <v>117</v>
      </c>
      <c r="E121" s="199"/>
      <c r="F121" s="199"/>
      <c r="G121" s="37"/>
      <c r="H121" s="37"/>
      <c r="I121" s="37"/>
      <c r="J121" s="200">
        <v>0</v>
      </c>
      <c r="K121" s="37"/>
      <c r="L121" s="201"/>
      <c r="M121" s="202"/>
      <c r="N121" s="203" t="s">
        <v>40</v>
      </c>
      <c r="O121" s="202"/>
      <c r="P121" s="202"/>
      <c r="Q121" s="202"/>
      <c r="R121" s="202"/>
      <c r="S121" s="204"/>
      <c r="T121" s="204"/>
      <c r="U121" s="204"/>
      <c r="V121" s="204"/>
      <c r="W121" s="204"/>
      <c r="X121" s="204"/>
      <c r="Y121" s="204"/>
      <c r="Z121" s="204"/>
      <c r="AA121" s="204"/>
      <c r="AB121" s="204"/>
      <c r="AC121" s="204"/>
      <c r="AD121" s="204"/>
      <c r="AE121" s="204"/>
      <c r="AF121" s="202"/>
      <c r="AG121" s="202"/>
      <c r="AH121" s="202"/>
      <c r="AI121" s="202"/>
      <c r="AJ121" s="202"/>
      <c r="AK121" s="202"/>
      <c r="AL121" s="202"/>
      <c r="AM121" s="202"/>
      <c r="AN121" s="202"/>
      <c r="AO121" s="202"/>
      <c r="AP121" s="202"/>
      <c r="AQ121" s="202"/>
      <c r="AR121" s="202"/>
      <c r="AS121" s="202"/>
      <c r="AT121" s="202"/>
      <c r="AU121" s="202"/>
      <c r="AV121" s="202"/>
      <c r="AW121" s="202"/>
      <c r="AX121" s="202"/>
      <c r="AY121" s="205" t="s">
        <v>113</v>
      </c>
      <c r="AZ121" s="202"/>
      <c r="BA121" s="202"/>
      <c r="BB121" s="202"/>
      <c r="BC121" s="202"/>
      <c r="BD121" s="202"/>
      <c r="BE121" s="206">
        <f>IF(N121="základná",J121,0)</f>
        <v>0</v>
      </c>
      <c r="BF121" s="206">
        <f>IF(N121="znížená",J121,0)</f>
        <v>0</v>
      </c>
      <c r="BG121" s="206">
        <f>IF(N121="zákl. prenesená",J121,0)</f>
        <v>0</v>
      </c>
      <c r="BH121" s="206">
        <f>IF(N121="zníž. prenesená",J121,0)</f>
        <v>0</v>
      </c>
      <c r="BI121" s="206">
        <f>IF(N121="nulová",J121,0)</f>
        <v>0</v>
      </c>
      <c r="BJ121" s="205" t="s">
        <v>114</v>
      </c>
      <c r="BK121" s="202"/>
      <c r="BL121" s="202"/>
      <c r="BM121" s="202"/>
    </row>
    <row r="122" s="2" customFormat="1" ht="18" customHeight="1">
      <c r="A122" s="35"/>
      <c r="B122" s="36"/>
      <c r="C122" s="37"/>
      <c r="D122" s="198" t="s">
        <v>118</v>
      </c>
      <c r="E122" s="199"/>
      <c r="F122" s="199"/>
      <c r="G122" s="37"/>
      <c r="H122" s="37"/>
      <c r="I122" s="37"/>
      <c r="J122" s="200">
        <v>0</v>
      </c>
      <c r="K122" s="37"/>
      <c r="L122" s="201"/>
      <c r="M122" s="202"/>
      <c r="N122" s="203" t="s">
        <v>40</v>
      </c>
      <c r="O122" s="202"/>
      <c r="P122" s="202"/>
      <c r="Q122" s="202"/>
      <c r="R122" s="202"/>
      <c r="S122" s="204"/>
      <c r="T122" s="204"/>
      <c r="U122" s="204"/>
      <c r="V122" s="204"/>
      <c r="W122" s="204"/>
      <c r="X122" s="204"/>
      <c r="Y122" s="204"/>
      <c r="Z122" s="204"/>
      <c r="AA122" s="204"/>
      <c r="AB122" s="204"/>
      <c r="AC122" s="204"/>
      <c r="AD122" s="204"/>
      <c r="AE122" s="204"/>
      <c r="AF122" s="202"/>
      <c r="AG122" s="202"/>
      <c r="AH122" s="202"/>
      <c r="AI122" s="202"/>
      <c r="AJ122" s="202"/>
      <c r="AK122" s="202"/>
      <c r="AL122" s="202"/>
      <c r="AM122" s="202"/>
      <c r="AN122" s="202"/>
      <c r="AO122" s="202"/>
      <c r="AP122" s="202"/>
      <c r="AQ122" s="202"/>
      <c r="AR122" s="202"/>
      <c r="AS122" s="202"/>
      <c r="AT122" s="202"/>
      <c r="AU122" s="202"/>
      <c r="AV122" s="202"/>
      <c r="AW122" s="202"/>
      <c r="AX122" s="202"/>
      <c r="AY122" s="205" t="s">
        <v>113</v>
      </c>
      <c r="AZ122" s="202"/>
      <c r="BA122" s="202"/>
      <c r="BB122" s="202"/>
      <c r="BC122" s="202"/>
      <c r="BD122" s="202"/>
      <c r="BE122" s="206">
        <f>IF(N122="základná",J122,0)</f>
        <v>0</v>
      </c>
      <c r="BF122" s="206">
        <f>IF(N122="znížená",J122,0)</f>
        <v>0</v>
      </c>
      <c r="BG122" s="206">
        <f>IF(N122="zákl. prenesená",J122,0)</f>
        <v>0</v>
      </c>
      <c r="BH122" s="206">
        <f>IF(N122="zníž. prenesená",J122,0)</f>
        <v>0</v>
      </c>
      <c r="BI122" s="206">
        <f>IF(N122="nulová",J122,0)</f>
        <v>0</v>
      </c>
      <c r="BJ122" s="205" t="s">
        <v>114</v>
      </c>
      <c r="BK122" s="202"/>
      <c r="BL122" s="202"/>
      <c r="BM122" s="202"/>
    </row>
    <row r="123" s="2" customFormat="1" ht="18" customHeight="1">
      <c r="A123" s="35"/>
      <c r="B123" s="36"/>
      <c r="C123" s="37"/>
      <c r="D123" s="199" t="s">
        <v>119</v>
      </c>
      <c r="E123" s="37"/>
      <c r="F123" s="37"/>
      <c r="G123" s="37"/>
      <c r="H123" s="37"/>
      <c r="I123" s="37"/>
      <c r="J123" s="200">
        <f>ROUND(J30*T123,2)</f>
        <v>0</v>
      </c>
      <c r="K123" s="37"/>
      <c r="L123" s="201"/>
      <c r="M123" s="202"/>
      <c r="N123" s="203" t="s">
        <v>40</v>
      </c>
      <c r="O123" s="202"/>
      <c r="P123" s="202"/>
      <c r="Q123" s="202"/>
      <c r="R123" s="202"/>
      <c r="S123" s="204"/>
      <c r="T123" s="204"/>
      <c r="U123" s="204"/>
      <c r="V123" s="204"/>
      <c r="W123" s="204"/>
      <c r="X123" s="204"/>
      <c r="Y123" s="204"/>
      <c r="Z123" s="204"/>
      <c r="AA123" s="204"/>
      <c r="AB123" s="204"/>
      <c r="AC123" s="204"/>
      <c r="AD123" s="204"/>
      <c r="AE123" s="204"/>
      <c r="AF123" s="202"/>
      <c r="AG123" s="202"/>
      <c r="AH123" s="202"/>
      <c r="AI123" s="202"/>
      <c r="AJ123" s="202"/>
      <c r="AK123" s="202"/>
      <c r="AL123" s="202"/>
      <c r="AM123" s="202"/>
      <c r="AN123" s="202"/>
      <c r="AO123" s="202"/>
      <c r="AP123" s="202"/>
      <c r="AQ123" s="202"/>
      <c r="AR123" s="202"/>
      <c r="AS123" s="202"/>
      <c r="AT123" s="202"/>
      <c r="AU123" s="202"/>
      <c r="AV123" s="202"/>
      <c r="AW123" s="202"/>
      <c r="AX123" s="202"/>
      <c r="AY123" s="205" t="s">
        <v>120</v>
      </c>
      <c r="AZ123" s="202"/>
      <c r="BA123" s="202"/>
      <c r="BB123" s="202"/>
      <c r="BC123" s="202"/>
      <c r="BD123" s="202"/>
      <c r="BE123" s="206">
        <f>IF(N123="základná",J123,0)</f>
        <v>0</v>
      </c>
      <c r="BF123" s="206">
        <f>IF(N123="znížená",J123,0)</f>
        <v>0</v>
      </c>
      <c r="BG123" s="206">
        <f>IF(N123="zákl. prenesená",J123,0)</f>
        <v>0</v>
      </c>
      <c r="BH123" s="206">
        <f>IF(N123="zníž. prenesená",J123,0)</f>
        <v>0</v>
      </c>
      <c r="BI123" s="206">
        <f>IF(N123="nulová",J123,0)</f>
        <v>0</v>
      </c>
      <c r="BJ123" s="205" t="s">
        <v>114</v>
      </c>
      <c r="BK123" s="202"/>
      <c r="BL123" s="202"/>
      <c r="BM123" s="202"/>
    </row>
    <row r="124" s="2" customForma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29.28" customHeight="1">
      <c r="A125" s="35"/>
      <c r="B125" s="36"/>
      <c r="C125" s="207" t="s">
        <v>121</v>
      </c>
      <c r="D125" s="181"/>
      <c r="E125" s="181"/>
      <c r="F125" s="181"/>
      <c r="G125" s="181"/>
      <c r="H125" s="181"/>
      <c r="I125" s="181"/>
      <c r="J125" s="208">
        <f>ROUND(J96+J117,2)</f>
        <v>0</v>
      </c>
      <c r="K125" s="181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69"/>
      <c r="C126" s="70"/>
      <c r="D126" s="70"/>
      <c r="E126" s="70"/>
      <c r="F126" s="70"/>
      <c r="G126" s="70"/>
      <c r="H126" s="70"/>
      <c r="I126" s="70"/>
      <c r="J126" s="70"/>
      <c r="K126" s="70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30" s="2" customFormat="1" ht="6.96" customHeight="1">
      <c r="A130" s="35"/>
      <c r="B130" s="71"/>
      <c r="C130" s="72"/>
      <c r="D130" s="72"/>
      <c r="E130" s="72"/>
      <c r="F130" s="72"/>
      <c r="G130" s="72"/>
      <c r="H130" s="72"/>
      <c r="I130" s="72"/>
      <c r="J130" s="72"/>
      <c r="K130" s="72"/>
      <c r="L130" s="66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24.96" customHeight="1">
      <c r="A131" s="35"/>
      <c r="B131" s="36"/>
      <c r="C131" s="20" t="s">
        <v>122</v>
      </c>
      <c r="D131" s="37"/>
      <c r="E131" s="37"/>
      <c r="F131" s="37"/>
      <c r="G131" s="37"/>
      <c r="H131" s="37"/>
      <c r="I131" s="37"/>
      <c r="J131" s="37"/>
      <c r="K131" s="37"/>
      <c r="L131" s="66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6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2" customHeight="1">
      <c r="A133" s="35"/>
      <c r="B133" s="36"/>
      <c r="C133" s="29" t="s">
        <v>14</v>
      </c>
      <c r="D133" s="37"/>
      <c r="E133" s="37"/>
      <c r="F133" s="37"/>
      <c r="G133" s="37"/>
      <c r="H133" s="37"/>
      <c r="I133" s="37"/>
      <c r="J133" s="37"/>
      <c r="K133" s="37"/>
      <c r="L133" s="66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4.4" customHeight="1">
      <c r="A134" s="35"/>
      <c r="B134" s="36"/>
      <c r="C134" s="37"/>
      <c r="D134" s="37"/>
      <c r="E134" s="179" t="str">
        <f>E7</f>
        <v>Odstránenie stavieb DPB a.s. - Objekt pri vozovni Krasňany</v>
      </c>
      <c r="F134" s="29"/>
      <c r="G134" s="29"/>
      <c r="H134" s="29"/>
      <c r="I134" s="37"/>
      <c r="J134" s="37"/>
      <c r="K134" s="37"/>
      <c r="L134" s="66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2" customHeight="1">
      <c r="A135" s="35"/>
      <c r="B135" s="36"/>
      <c r="C135" s="29" t="s">
        <v>84</v>
      </c>
      <c r="D135" s="37"/>
      <c r="E135" s="37"/>
      <c r="F135" s="37"/>
      <c r="G135" s="37"/>
      <c r="H135" s="37"/>
      <c r="I135" s="37"/>
      <c r="J135" s="37"/>
      <c r="K135" s="37"/>
      <c r="L135" s="66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5.6" customHeight="1">
      <c r="A136" s="35"/>
      <c r="B136" s="36"/>
      <c r="C136" s="37"/>
      <c r="D136" s="37"/>
      <c r="E136" s="79" t="str">
        <f>E9</f>
        <v>1 - SO 001 Objekt pri vozovni Krasňany</v>
      </c>
      <c r="F136" s="37"/>
      <c r="G136" s="37"/>
      <c r="H136" s="37"/>
      <c r="I136" s="37"/>
      <c r="J136" s="37"/>
      <c r="K136" s="37"/>
      <c r="L136" s="66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6.96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66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2" customHeight="1">
      <c r="A138" s="35"/>
      <c r="B138" s="36"/>
      <c r="C138" s="29" t="s">
        <v>18</v>
      </c>
      <c r="D138" s="37"/>
      <c r="E138" s="37"/>
      <c r="F138" s="24" t="str">
        <f>F12</f>
        <v>Bratislava - Rača</v>
      </c>
      <c r="G138" s="37"/>
      <c r="H138" s="37"/>
      <c r="I138" s="29" t="s">
        <v>20</v>
      </c>
      <c r="J138" s="82" t="str">
        <f>IF(J12="","",J12)</f>
        <v>25. 7. 2023</v>
      </c>
      <c r="K138" s="37"/>
      <c r="L138" s="66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6.96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66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40.8" customHeight="1">
      <c r="A140" s="35"/>
      <c r="B140" s="36"/>
      <c r="C140" s="29" t="s">
        <v>22</v>
      </c>
      <c r="D140" s="37"/>
      <c r="E140" s="37"/>
      <c r="F140" s="24" t="str">
        <f>E15</f>
        <v>Dopravný podnik, a.s., Olejkárska 1, 814 52 BA</v>
      </c>
      <c r="G140" s="37"/>
      <c r="H140" s="37"/>
      <c r="I140" s="29" t="s">
        <v>28</v>
      </c>
      <c r="J140" s="33" t="str">
        <f>E21</f>
        <v>DOPRAVOPROJEKT a.s., Kominárska 2,4, 832 03 BA</v>
      </c>
      <c r="K140" s="37"/>
      <c r="L140" s="66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5.6" customHeight="1">
      <c r="A141" s="35"/>
      <c r="B141" s="36"/>
      <c r="C141" s="29" t="s">
        <v>26</v>
      </c>
      <c r="D141" s="37"/>
      <c r="E141" s="37"/>
      <c r="F141" s="24" t="str">
        <f>IF(E18="","",E18)</f>
        <v>Vyplň údaj</v>
      </c>
      <c r="G141" s="37"/>
      <c r="H141" s="37"/>
      <c r="I141" s="29" t="s">
        <v>31</v>
      </c>
      <c r="J141" s="33" t="str">
        <f>E24</f>
        <v xml:space="preserve"> </v>
      </c>
      <c r="K141" s="37"/>
      <c r="L141" s="66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10.32" customHeight="1">
      <c r="A142" s="35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66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11" customFormat="1" ht="29.28" customHeight="1">
      <c r="A143" s="209"/>
      <c r="B143" s="210"/>
      <c r="C143" s="211" t="s">
        <v>123</v>
      </c>
      <c r="D143" s="212" t="s">
        <v>59</v>
      </c>
      <c r="E143" s="212" t="s">
        <v>55</v>
      </c>
      <c r="F143" s="212" t="s">
        <v>56</v>
      </c>
      <c r="G143" s="212" t="s">
        <v>124</v>
      </c>
      <c r="H143" s="212" t="s">
        <v>125</v>
      </c>
      <c r="I143" s="212" t="s">
        <v>126</v>
      </c>
      <c r="J143" s="213" t="s">
        <v>90</v>
      </c>
      <c r="K143" s="214" t="s">
        <v>127</v>
      </c>
      <c r="L143" s="215"/>
      <c r="M143" s="103" t="s">
        <v>1</v>
      </c>
      <c r="N143" s="104" t="s">
        <v>38</v>
      </c>
      <c r="O143" s="104" t="s">
        <v>128</v>
      </c>
      <c r="P143" s="104" t="s">
        <v>129</v>
      </c>
      <c r="Q143" s="104" t="s">
        <v>130</v>
      </c>
      <c r="R143" s="104" t="s">
        <v>131</v>
      </c>
      <c r="S143" s="104" t="s">
        <v>132</v>
      </c>
      <c r="T143" s="105" t="s">
        <v>133</v>
      </c>
      <c r="U143" s="209"/>
      <c r="V143" s="209"/>
      <c r="W143" s="209"/>
      <c r="X143" s="209"/>
      <c r="Y143" s="209"/>
      <c r="Z143" s="209"/>
      <c r="AA143" s="209"/>
      <c r="AB143" s="209"/>
      <c r="AC143" s="209"/>
      <c r="AD143" s="209"/>
      <c r="AE143" s="209"/>
    </row>
    <row r="144" s="2" customFormat="1" ht="22.8" customHeight="1">
      <c r="A144" s="35"/>
      <c r="B144" s="36"/>
      <c r="C144" s="110" t="s">
        <v>86</v>
      </c>
      <c r="D144" s="37"/>
      <c r="E144" s="37"/>
      <c r="F144" s="37"/>
      <c r="G144" s="37"/>
      <c r="H144" s="37"/>
      <c r="I144" s="37"/>
      <c r="J144" s="216">
        <f>BK144</f>
        <v>0</v>
      </c>
      <c r="K144" s="37"/>
      <c r="L144" s="41"/>
      <c r="M144" s="106"/>
      <c r="N144" s="217"/>
      <c r="O144" s="107"/>
      <c r="P144" s="218">
        <f>P145+P178+P216+P219</f>
        <v>0</v>
      </c>
      <c r="Q144" s="107"/>
      <c r="R144" s="218">
        <f>R145+R178+R216+R219</f>
        <v>67.648652848999987</v>
      </c>
      <c r="S144" s="107"/>
      <c r="T144" s="219">
        <f>T145+T178+T216+T219</f>
        <v>236.99074300000007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73</v>
      </c>
      <c r="AU144" s="14" t="s">
        <v>92</v>
      </c>
      <c r="BK144" s="220">
        <f>BK145+BK178+BK216+BK219</f>
        <v>0</v>
      </c>
    </row>
    <row r="145" s="12" customFormat="1" ht="25.92" customHeight="1">
      <c r="A145" s="12"/>
      <c r="B145" s="221"/>
      <c r="C145" s="222"/>
      <c r="D145" s="223" t="s">
        <v>73</v>
      </c>
      <c r="E145" s="224" t="s">
        <v>134</v>
      </c>
      <c r="F145" s="224" t="s">
        <v>135</v>
      </c>
      <c r="G145" s="222"/>
      <c r="H145" s="222"/>
      <c r="I145" s="225"/>
      <c r="J145" s="226">
        <f>BK145</f>
        <v>0</v>
      </c>
      <c r="K145" s="222"/>
      <c r="L145" s="227"/>
      <c r="M145" s="228"/>
      <c r="N145" s="229"/>
      <c r="O145" s="229"/>
      <c r="P145" s="230">
        <f>P146+P154+P158</f>
        <v>0</v>
      </c>
      <c r="Q145" s="229"/>
      <c r="R145" s="230">
        <f>R146+R154+R158</f>
        <v>66.971428258999993</v>
      </c>
      <c r="S145" s="229"/>
      <c r="T145" s="231">
        <f>T146+T154+T158</f>
        <v>213.69918000000004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2" t="s">
        <v>79</v>
      </c>
      <c r="AT145" s="233" t="s">
        <v>73</v>
      </c>
      <c r="AU145" s="233" t="s">
        <v>74</v>
      </c>
      <c r="AY145" s="232" t="s">
        <v>136</v>
      </c>
      <c r="BK145" s="234">
        <f>BK146+BK154+BK158</f>
        <v>0</v>
      </c>
    </row>
    <row r="146" s="12" customFormat="1" ht="22.8" customHeight="1">
      <c r="A146" s="12"/>
      <c r="B146" s="221"/>
      <c r="C146" s="222"/>
      <c r="D146" s="223" t="s">
        <v>73</v>
      </c>
      <c r="E146" s="235" t="s">
        <v>79</v>
      </c>
      <c r="F146" s="235" t="s">
        <v>137</v>
      </c>
      <c r="G146" s="222"/>
      <c r="H146" s="222"/>
      <c r="I146" s="225"/>
      <c r="J146" s="236">
        <f>BK146</f>
        <v>0</v>
      </c>
      <c r="K146" s="222"/>
      <c r="L146" s="227"/>
      <c r="M146" s="228"/>
      <c r="N146" s="229"/>
      <c r="O146" s="229"/>
      <c r="P146" s="230">
        <f>SUM(P147:P153)</f>
        <v>0</v>
      </c>
      <c r="Q146" s="229"/>
      <c r="R146" s="230">
        <f>SUM(R147:R153)</f>
        <v>54.810000000000002</v>
      </c>
      <c r="S146" s="229"/>
      <c r="T146" s="231">
        <f>SUM(T147:T153)</f>
        <v>65.712500000000006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2" t="s">
        <v>79</v>
      </c>
      <c r="AT146" s="233" t="s">
        <v>73</v>
      </c>
      <c r="AU146" s="233" t="s">
        <v>79</v>
      </c>
      <c r="AY146" s="232" t="s">
        <v>136</v>
      </c>
      <c r="BK146" s="234">
        <f>SUM(BK147:BK153)</f>
        <v>0</v>
      </c>
    </row>
    <row r="147" s="2" customFormat="1" ht="22.2" customHeight="1">
      <c r="A147" s="35"/>
      <c r="B147" s="36"/>
      <c r="C147" s="237" t="s">
        <v>79</v>
      </c>
      <c r="D147" s="237" t="s">
        <v>138</v>
      </c>
      <c r="E147" s="238" t="s">
        <v>139</v>
      </c>
      <c r="F147" s="239" t="s">
        <v>140</v>
      </c>
      <c r="G147" s="240" t="s">
        <v>141</v>
      </c>
      <c r="H147" s="241">
        <v>8.5</v>
      </c>
      <c r="I147" s="242"/>
      <c r="J147" s="241">
        <f>ROUND(I147*H147,2)</f>
        <v>0</v>
      </c>
      <c r="K147" s="243"/>
      <c r="L147" s="41"/>
      <c r="M147" s="244" t="s">
        <v>1</v>
      </c>
      <c r="N147" s="245" t="s">
        <v>40</v>
      </c>
      <c r="O147" s="94"/>
      <c r="P147" s="246">
        <f>O147*H147</f>
        <v>0</v>
      </c>
      <c r="Q147" s="246">
        <v>0</v>
      </c>
      <c r="R147" s="246">
        <f>Q147*H147</f>
        <v>0</v>
      </c>
      <c r="S147" s="246">
        <v>0.22500000000000001</v>
      </c>
      <c r="T147" s="247">
        <f>S147*H147</f>
        <v>1.9125000000000001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8" t="s">
        <v>142</v>
      </c>
      <c r="AT147" s="248" t="s">
        <v>138</v>
      </c>
      <c r="AU147" s="248" t="s">
        <v>114</v>
      </c>
      <c r="AY147" s="14" t="s">
        <v>136</v>
      </c>
      <c r="BE147" s="249">
        <f>IF(N147="základná",J147,0)</f>
        <v>0</v>
      </c>
      <c r="BF147" s="249">
        <f>IF(N147="znížená",J147,0)</f>
        <v>0</v>
      </c>
      <c r="BG147" s="249">
        <f>IF(N147="zákl. prenesená",J147,0)</f>
        <v>0</v>
      </c>
      <c r="BH147" s="249">
        <f>IF(N147="zníž. prenesená",J147,0)</f>
        <v>0</v>
      </c>
      <c r="BI147" s="249">
        <f>IF(N147="nulová",J147,0)</f>
        <v>0</v>
      </c>
      <c r="BJ147" s="14" t="s">
        <v>114</v>
      </c>
      <c r="BK147" s="249">
        <f>ROUND(I147*H147,2)</f>
        <v>0</v>
      </c>
      <c r="BL147" s="14" t="s">
        <v>142</v>
      </c>
      <c r="BM147" s="248" t="s">
        <v>143</v>
      </c>
    </row>
    <row r="148" s="2" customFormat="1" ht="22.2" customHeight="1">
      <c r="A148" s="35"/>
      <c r="B148" s="36"/>
      <c r="C148" s="237" t="s">
        <v>114</v>
      </c>
      <c r="D148" s="237" t="s">
        <v>138</v>
      </c>
      <c r="E148" s="238" t="s">
        <v>144</v>
      </c>
      <c r="F148" s="239" t="s">
        <v>145</v>
      </c>
      <c r="G148" s="240" t="s">
        <v>146</v>
      </c>
      <c r="H148" s="241">
        <v>29</v>
      </c>
      <c r="I148" s="242"/>
      <c r="J148" s="241">
        <f>ROUND(I148*H148,2)</f>
        <v>0</v>
      </c>
      <c r="K148" s="243"/>
      <c r="L148" s="41"/>
      <c r="M148" s="244" t="s">
        <v>1</v>
      </c>
      <c r="N148" s="245" t="s">
        <v>40</v>
      </c>
      <c r="O148" s="94"/>
      <c r="P148" s="246">
        <f>O148*H148</f>
        <v>0</v>
      </c>
      <c r="Q148" s="246">
        <v>0</v>
      </c>
      <c r="R148" s="246">
        <f>Q148*H148</f>
        <v>0</v>
      </c>
      <c r="S148" s="246">
        <v>2.2000000000000002</v>
      </c>
      <c r="T148" s="247">
        <f>S148*H148</f>
        <v>63.800000000000004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8" t="s">
        <v>142</v>
      </c>
      <c r="AT148" s="248" t="s">
        <v>138</v>
      </c>
      <c r="AU148" s="248" t="s">
        <v>114</v>
      </c>
      <c r="AY148" s="14" t="s">
        <v>136</v>
      </c>
      <c r="BE148" s="249">
        <f>IF(N148="základná",J148,0)</f>
        <v>0</v>
      </c>
      <c r="BF148" s="249">
        <f>IF(N148="znížená",J148,0)</f>
        <v>0</v>
      </c>
      <c r="BG148" s="249">
        <f>IF(N148="zákl. prenesená",J148,0)</f>
        <v>0</v>
      </c>
      <c r="BH148" s="249">
        <f>IF(N148="zníž. prenesená",J148,0)</f>
        <v>0</v>
      </c>
      <c r="BI148" s="249">
        <f>IF(N148="nulová",J148,0)</f>
        <v>0</v>
      </c>
      <c r="BJ148" s="14" t="s">
        <v>114</v>
      </c>
      <c r="BK148" s="249">
        <f>ROUND(I148*H148,2)</f>
        <v>0</v>
      </c>
      <c r="BL148" s="14" t="s">
        <v>142</v>
      </c>
      <c r="BM148" s="248" t="s">
        <v>147</v>
      </c>
    </row>
    <row r="149" s="2" customFormat="1" ht="19.8" customHeight="1">
      <c r="A149" s="35"/>
      <c r="B149" s="36"/>
      <c r="C149" s="237" t="s">
        <v>148</v>
      </c>
      <c r="D149" s="237" t="s">
        <v>138</v>
      </c>
      <c r="E149" s="238" t="s">
        <v>149</v>
      </c>
      <c r="F149" s="239" t="s">
        <v>150</v>
      </c>
      <c r="G149" s="240" t="s">
        <v>146</v>
      </c>
      <c r="H149" s="241">
        <v>4.0800000000000001</v>
      </c>
      <c r="I149" s="242"/>
      <c r="J149" s="241">
        <f>ROUND(I149*H149,2)</f>
        <v>0</v>
      </c>
      <c r="K149" s="243"/>
      <c r="L149" s="41"/>
      <c r="M149" s="244" t="s">
        <v>1</v>
      </c>
      <c r="N149" s="245" t="s">
        <v>40</v>
      </c>
      <c r="O149" s="94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8" t="s">
        <v>142</v>
      </c>
      <c r="AT149" s="248" t="s">
        <v>138</v>
      </c>
      <c r="AU149" s="248" t="s">
        <v>114</v>
      </c>
      <c r="AY149" s="14" t="s">
        <v>136</v>
      </c>
      <c r="BE149" s="249">
        <f>IF(N149="základná",J149,0)</f>
        <v>0</v>
      </c>
      <c r="BF149" s="249">
        <f>IF(N149="znížená",J149,0)</f>
        <v>0</v>
      </c>
      <c r="BG149" s="249">
        <f>IF(N149="zákl. prenesená",J149,0)</f>
        <v>0</v>
      </c>
      <c r="BH149" s="249">
        <f>IF(N149="zníž. prenesená",J149,0)</f>
        <v>0</v>
      </c>
      <c r="BI149" s="249">
        <f>IF(N149="nulová",J149,0)</f>
        <v>0</v>
      </c>
      <c r="BJ149" s="14" t="s">
        <v>114</v>
      </c>
      <c r="BK149" s="249">
        <f>ROUND(I149*H149,2)</f>
        <v>0</v>
      </c>
      <c r="BL149" s="14" t="s">
        <v>142</v>
      </c>
      <c r="BM149" s="248" t="s">
        <v>151</v>
      </c>
    </row>
    <row r="150" s="2" customFormat="1" ht="34.8" customHeight="1">
      <c r="A150" s="35"/>
      <c r="B150" s="36"/>
      <c r="C150" s="237" t="s">
        <v>142</v>
      </c>
      <c r="D150" s="237" t="s">
        <v>138</v>
      </c>
      <c r="E150" s="238" t="s">
        <v>152</v>
      </c>
      <c r="F150" s="239" t="s">
        <v>153</v>
      </c>
      <c r="G150" s="240" t="s">
        <v>146</v>
      </c>
      <c r="H150" s="241">
        <v>1.22</v>
      </c>
      <c r="I150" s="242"/>
      <c r="J150" s="241">
        <f>ROUND(I150*H150,2)</f>
        <v>0</v>
      </c>
      <c r="K150" s="243"/>
      <c r="L150" s="41"/>
      <c r="M150" s="244" t="s">
        <v>1</v>
      </c>
      <c r="N150" s="245" t="s">
        <v>40</v>
      </c>
      <c r="O150" s="94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8" t="s">
        <v>142</v>
      </c>
      <c r="AT150" s="248" t="s">
        <v>138</v>
      </c>
      <c r="AU150" s="248" t="s">
        <v>114</v>
      </c>
      <c r="AY150" s="14" t="s">
        <v>136</v>
      </c>
      <c r="BE150" s="249">
        <f>IF(N150="základná",J150,0)</f>
        <v>0</v>
      </c>
      <c r="BF150" s="249">
        <f>IF(N150="znížená",J150,0)</f>
        <v>0</v>
      </c>
      <c r="BG150" s="249">
        <f>IF(N150="zákl. prenesená",J150,0)</f>
        <v>0</v>
      </c>
      <c r="BH150" s="249">
        <f>IF(N150="zníž. prenesená",J150,0)</f>
        <v>0</v>
      </c>
      <c r="BI150" s="249">
        <f>IF(N150="nulová",J150,0)</f>
        <v>0</v>
      </c>
      <c r="BJ150" s="14" t="s">
        <v>114</v>
      </c>
      <c r="BK150" s="249">
        <f>ROUND(I150*H150,2)</f>
        <v>0</v>
      </c>
      <c r="BL150" s="14" t="s">
        <v>142</v>
      </c>
      <c r="BM150" s="248" t="s">
        <v>154</v>
      </c>
    </row>
    <row r="151" s="2" customFormat="1" ht="22.2" customHeight="1">
      <c r="A151" s="35"/>
      <c r="B151" s="36"/>
      <c r="C151" s="237" t="s">
        <v>155</v>
      </c>
      <c r="D151" s="237" t="s">
        <v>138</v>
      </c>
      <c r="E151" s="238" t="s">
        <v>156</v>
      </c>
      <c r="F151" s="239" t="s">
        <v>157</v>
      </c>
      <c r="G151" s="240" t="s">
        <v>146</v>
      </c>
      <c r="H151" s="241">
        <v>29</v>
      </c>
      <c r="I151" s="242"/>
      <c r="J151" s="241">
        <f>ROUND(I151*H151,2)</f>
        <v>0</v>
      </c>
      <c r="K151" s="243"/>
      <c r="L151" s="41"/>
      <c r="M151" s="244" t="s">
        <v>1</v>
      </c>
      <c r="N151" s="245" t="s">
        <v>40</v>
      </c>
      <c r="O151" s="94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8" t="s">
        <v>142</v>
      </c>
      <c r="AT151" s="248" t="s">
        <v>138</v>
      </c>
      <c r="AU151" s="248" t="s">
        <v>114</v>
      </c>
      <c r="AY151" s="14" t="s">
        <v>136</v>
      </c>
      <c r="BE151" s="249">
        <f>IF(N151="základná",J151,0)</f>
        <v>0</v>
      </c>
      <c r="BF151" s="249">
        <f>IF(N151="znížená",J151,0)</f>
        <v>0</v>
      </c>
      <c r="BG151" s="249">
        <f>IF(N151="zákl. prenesená",J151,0)</f>
        <v>0</v>
      </c>
      <c r="BH151" s="249">
        <f>IF(N151="zníž. prenesená",J151,0)</f>
        <v>0</v>
      </c>
      <c r="BI151" s="249">
        <f>IF(N151="nulová",J151,0)</f>
        <v>0</v>
      </c>
      <c r="BJ151" s="14" t="s">
        <v>114</v>
      </c>
      <c r="BK151" s="249">
        <f>ROUND(I151*H151,2)</f>
        <v>0</v>
      </c>
      <c r="BL151" s="14" t="s">
        <v>142</v>
      </c>
      <c r="BM151" s="248" t="s">
        <v>158</v>
      </c>
    </row>
    <row r="152" s="2" customFormat="1" ht="14.4" customHeight="1">
      <c r="A152" s="35"/>
      <c r="B152" s="36"/>
      <c r="C152" s="250" t="s">
        <v>159</v>
      </c>
      <c r="D152" s="250" t="s">
        <v>160</v>
      </c>
      <c r="E152" s="251" t="s">
        <v>161</v>
      </c>
      <c r="F152" s="252" t="s">
        <v>162</v>
      </c>
      <c r="G152" s="253" t="s">
        <v>163</v>
      </c>
      <c r="H152" s="254">
        <v>54.810000000000002</v>
      </c>
      <c r="I152" s="255"/>
      <c r="J152" s="254">
        <f>ROUND(I152*H152,2)</f>
        <v>0</v>
      </c>
      <c r="K152" s="256"/>
      <c r="L152" s="257"/>
      <c r="M152" s="258" t="s">
        <v>1</v>
      </c>
      <c r="N152" s="259" t="s">
        <v>40</v>
      </c>
      <c r="O152" s="94"/>
      <c r="P152" s="246">
        <f>O152*H152</f>
        <v>0</v>
      </c>
      <c r="Q152" s="246">
        <v>1</v>
      </c>
      <c r="R152" s="246">
        <f>Q152*H152</f>
        <v>54.810000000000002</v>
      </c>
      <c r="S152" s="246">
        <v>0</v>
      </c>
      <c r="T152" s="24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8" t="s">
        <v>164</v>
      </c>
      <c r="AT152" s="248" t="s">
        <v>160</v>
      </c>
      <c r="AU152" s="248" t="s">
        <v>114</v>
      </c>
      <c r="AY152" s="14" t="s">
        <v>136</v>
      </c>
      <c r="BE152" s="249">
        <f>IF(N152="základná",J152,0)</f>
        <v>0</v>
      </c>
      <c r="BF152" s="249">
        <f>IF(N152="znížená",J152,0)</f>
        <v>0</v>
      </c>
      <c r="BG152" s="249">
        <f>IF(N152="zákl. prenesená",J152,0)</f>
        <v>0</v>
      </c>
      <c r="BH152" s="249">
        <f>IF(N152="zníž. prenesená",J152,0)</f>
        <v>0</v>
      </c>
      <c r="BI152" s="249">
        <f>IF(N152="nulová",J152,0)</f>
        <v>0</v>
      </c>
      <c r="BJ152" s="14" t="s">
        <v>114</v>
      </c>
      <c r="BK152" s="249">
        <f>ROUND(I152*H152,2)</f>
        <v>0</v>
      </c>
      <c r="BL152" s="14" t="s">
        <v>142</v>
      </c>
      <c r="BM152" s="248" t="s">
        <v>165</v>
      </c>
    </row>
    <row r="153" s="2" customFormat="1" ht="19.8" customHeight="1">
      <c r="A153" s="35"/>
      <c r="B153" s="36"/>
      <c r="C153" s="237" t="s">
        <v>166</v>
      </c>
      <c r="D153" s="237" t="s">
        <v>138</v>
      </c>
      <c r="E153" s="238" t="s">
        <v>167</v>
      </c>
      <c r="F153" s="239" t="s">
        <v>168</v>
      </c>
      <c r="G153" s="240" t="s">
        <v>141</v>
      </c>
      <c r="H153" s="241">
        <v>250</v>
      </c>
      <c r="I153" s="242"/>
      <c r="J153" s="241">
        <f>ROUND(I153*H153,2)</f>
        <v>0</v>
      </c>
      <c r="K153" s="243"/>
      <c r="L153" s="41"/>
      <c r="M153" s="244" t="s">
        <v>1</v>
      </c>
      <c r="N153" s="245" t="s">
        <v>40</v>
      </c>
      <c r="O153" s="94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8" t="s">
        <v>142</v>
      </c>
      <c r="AT153" s="248" t="s">
        <v>138</v>
      </c>
      <c r="AU153" s="248" t="s">
        <v>114</v>
      </c>
      <c r="AY153" s="14" t="s">
        <v>136</v>
      </c>
      <c r="BE153" s="249">
        <f>IF(N153="základná",J153,0)</f>
        <v>0</v>
      </c>
      <c r="BF153" s="249">
        <f>IF(N153="znížená",J153,0)</f>
        <v>0</v>
      </c>
      <c r="BG153" s="249">
        <f>IF(N153="zákl. prenesená",J153,0)</f>
        <v>0</v>
      </c>
      <c r="BH153" s="249">
        <f>IF(N153="zníž. prenesená",J153,0)</f>
        <v>0</v>
      </c>
      <c r="BI153" s="249">
        <f>IF(N153="nulová",J153,0)</f>
        <v>0</v>
      </c>
      <c r="BJ153" s="14" t="s">
        <v>114</v>
      </c>
      <c r="BK153" s="249">
        <f>ROUND(I153*H153,2)</f>
        <v>0</v>
      </c>
      <c r="BL153" s="14" t="s">
        <v>142</v>
      </c>
      <c r="BM153" s="248" t="s">
        <v>169</v>
      </c>
    </row>
    <row r="154" s="12" customFormat="1" ht="22.8" customHeight="1">
      <c r="A154" s="12"/>
      <c r="B154" s="221"/>
      <c r="C154" s="222"/>
      <c r="D154" s="223" t="s">
        <v>73</v>
      </c>
      <c r="E154" s="235" t="s">
        <v>114</v>
      </c>
      <c r="F154" s="235" t="s">
        <v>170</v>
      </c>
      <c r="G154" s="222"/>
      <c r="H154" s="222"/>
      <c r="I154" s="225"/>
      <c r="J154" s="236">
        <f>BK154</f>
        <v>0</v>
      </c>
      <c r="K154" s="222"/>
      <c r="L154" s="227"/>
      <c r="M154" s="228"/>
      <c r="N154" s="229"/>
      <c r="O154" s="229"/>
      <c r="P154" s="230">
        <f>SUM(P155:P157)</f>
        <v>0</v>
      </c>
      <c r="Q154" s="229"/>
      <c r="R154" s="230">
        <f>SUM(R155:R157)</f>
        <v>11.248286814</v>
      </c>
      <c r="S154" s="229"/>
      <c r="T154" s="231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2" t="s">
        <v>79</v>
      </c>
      <c r="AT154" s="233" t="s">
        <v>73</v>
      </c>
      <c r="AU154" s="233" t="s">
        <v>79</v>
      </c>
      <c r="AY154" s="232" t="s">
        <v>136</v>
      </c>
      <c r="BK154" s="234">
        <f>SUM(BK155:BK157)</f>
        <v>0</v>
      </c>
    </row>
    <row r="155" s="2" customFormat="1" ht="30" customHeight="1">
      <c r="A155" s="35"/>
      <c r="B155" s="36"/>
      <c r="C155" s="237" t="s">
        <v>164</v>
      </c>
      <c r="D155" s="237" t="s">
        <v>138</v>
      </c>
      <c r="E155" s="238" t="s">
        <v>171</v>
      </c>
      <c r="F155" s="239" t="s">
        <v>172</v>
      </c>
      <c r="G155" s="240" t="s">
        <v>146</v>
      </c>
      <c r="H155" s="241">
        <v>1.0600000000000001</v>
      </c>
      <c r="I155" s="242"/>
      <c r="J155" s="241">
        <f>ROUND(I155*H155,2)</f>
        <v>0</v>
      </c>
      <c r="K155" s="243"/>
      <c r="L155" s="41"/>
      <c r="M155" s="244" t="s">
        <v>1</v>
      </c>
      <c r="N155" s="245" t="s">
        <v>40</v>
      </c>
      <c r="O155" s="94"/>
      <c r="P155" s="246">
        <f>O155*H155</f>
        <v>0</v>
      </c>
      <c r="Q155" s="246">
        <v>2.1286418999999999</v>
      </c>
      <c r="R155" s="246">
        <f>Q155*H155</f>
        <v>2.256360414</v>
      </c>
      <c r="S155" s="246">
        <v>0</v>
      </c>
      <c r="T155" s="24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8" t="s">
        <v>142</v>
      </c>
      <c r="AT155" s="248" t="s">
        <v>138</v>
      </c>
      <c r="AU155" s="248" t="s">
        <v>114</v>
      </c>
      <c r="AY155" s="14" t="s">
        <v>136</v>
      </c>
      <c r="BE155" s="249">
        <f>IF(N155="základná",J155,0)</f>
        <v>0</v>
      </c>
      <c r="BF155" s="249">
        <f>IF(N155="znížená",J155,0)</f>
        <v>0</v>
      </c>
      <c r="BG155" s="249">
        <f>IF(N155="zákl. prenesená",J155,0)</f>
        <v>0</v>
      </c>
      <c r="BH155" s="249">
        <f>IF(N155="zníž. prenesená",J155,0)</f>
        <v>0</v>
      </c>
      <c r="BI155" s="249">
        <f>IF(N155="nulová",J155,0)</f>
        <v>0</v>
      </c>
      <c r="BJ155" s="14" t="s">
        <v>114</v>
      </c>
      <c r="BK155" s="249">
        <f>ROUND(I155*H155,2)</f>
        <v>0</v>
      </c>
      <c r="BL155" s="14" t="s">
        <v>142</v>
      </c>
      <c r="BM155" s="248" t="s">
        <v>173</v>
      </c>
    </row>
    <row r="156" s="2" customFormat="1" ht="14.4" customHeight="1">
      <c r="A156" s="35"/>
      <c r="B156" s="36"/>
      <c r="C156" s="237" t="s">
        <v>174</v>
      </c>
      <c r="D156" s="237" t="s">
        <v>138</v>
      </c>
      <c r="E156" s="238" t="s">
        <v>175</v>
      </c>
      <c r="F156" s="239" t="s">
        <v>176</v>
      </c>
      <c r="G156" s="240" t="s">
        <v>146</v>
      </c>
      <c r="H156" s="241">
        <v>4.0800000000000001</v>
      </c>
      <c r="I156" s="242"/>
      <c r="J156" s="241">
        <f>ROUND(I156*H156,2)</f>
        <v>0</v>
      </c>
      <c r="K156" s="243"/>
      <c r="L156" s="41"/>
      <c r="M156" s="244" t="s">
        <v>1</v>
      </c>
      <c r="N156" s="245" t="s">
        <v>40</v>
      </c>
      <c r="O156" s="94"/>
      <c r="P156" s="246">
        <f>O156*H156</f>
        <v>0</v>
      </c>
      <c r="Q156" s="246">
        <v>2.19408</v>
      </c>
      <c r="R156" s="246">
        <f>Q156*H156</f>
        <v>8.9518464000000009</v>
      </c>
      <c r="S156" s="246">
        <v>0</v>
      </c>
      <c r="T156" s="24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8" t="s">
        <v>142</v>
      </c>
      <c r="AT156" s="248" t="s">
        <v>138</v>
      </c>
      <c r="AU156" s="248" t="s">
        <v>114</v>
      </c>
      <c r="AY156" s="14" t="s">
        <v>136</v>
      </c>
      <c r="BE156" s="249">
        <f>IF(N156="základná",J156,0)</f>
        <v>0</v>
      </c>
      <c r="BF156" s="249">
        <f>IF(N156="znížená",J156,0)</f>
        <v>0</v>
      </c>
      <c r="BG156" s="249">
        <f>IF(N156="zákl. prenesená",J156,0)</f>
        <v>0</v>
      </c>
      <c r="BH156" s="249">
        <f>IF(N156="zníž. prenesená",J156,0)</f>
        <v>0</v>
      </c>
      <c r="BI156" s="249">
        <f>IF(N156="nulová",J156,0)</f>
        <v>0</v>
      </c>
      <c r="BJ156" s="14" t="s">
        <v>114</v>
      </c>
      <c r="BK156" s="249">
        <f>ROUND(I156*H156,2)</f>
        <v>0</v>
      </c>
      <c r="BL156" s="14" t="s">
        <v>142</v>
      </c>
      <c r="BM156" s="248" t="s">
        <v>177</v>
      </c>
    </row>
    <row r="157" s="2" customFormat="1" ht="34.8" customHeight="1">
      <c r="A157" s="35"/>
      <c r="B157" s="36"/>
      <c r="C157" s="237" t="s">
        <v>178</v>
      </c>
      <c r="D157" s="237" t="s">
        <v>138</v>
      </c>
      <c r="E157" s="238" t="s">
        <v>179</v>
      </c>
      <c r="F157" s="239" t="s">
        <v>180</v>
      </c>
      <c r="G157" s="240" t="s">
        <v>163</v>
      </c>
      <c r="H157" s="241">
        <v>0.040000000000000001</v>
      </c>
      <c r="I157" s="242"/>
      <c r="J157" s="241">
        <f>ROUND(I157*H157,2)</f>
        <v>0</v>
      </c>
      <c r="K157" s="243"/>
      <c r="L157" s="41"/>
      <c r="M157" s="244" t="s">
        <v>1</v>
      </c>
      <c r="N157" s="245" t="s">
        <v>40</v>
      </c>
      <c r="O157" s="94"/>
      <c r="P157" s="246">
        <f>O157*H157</f>
        <v>0</v>
      </c>
      <c r="Q157" s="246">
        <v>1.002</v>
      </c>
      <c r="R157" s="246">
        <f>Q157*H157</f>
        <v>0.040079999999999998</v>
      </c>
      <c r="S157" s="246">
        <v>0</v>
      </c>
      <c r="T157" s="24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8" t="s">
        <v>142</v>
      </c>
      <c r="AT157" s="248" t="s">
        <v>138</v>
      </c>
      <c r="AU157" s="248" t="s">
        <v>114</v>
      </c>
      <c r="AY157" s="14" t="s">
        <v>136</v>
      </c>
      <c r="BE157" s="249">
        <f>IF(N157="základná",J157,0)</f>
        <v>0</v>
      </c>
      <c r="BF157" s="249">
        <f>IF(N157="znížená",J157,0)</f>
        <v>0</v>
      </c>
      <c r="BG157" s="249">
        <f>IF(N157="zákl. prenesená",J157,0)</f>
        <v>0</v>
      </c>
      <c r="BH157" s="249">
        <f>IF(N157="zníž. prenesená",J157,0)</f>
        <v>0</v>
      </c>
      <c r="BI157" s="249">
        <f>IF(N157="nulová",J157,0)</f>
        <v>0</v>
      </c>
      <c r="BJ157" s="14" t="s">
        <v>114</v>
      </c>
      <c r="BK157" s="249">
        <f>ROUND(I157*H157,2)</f>
        <v>0</v>
      </c>
      <c r="BL157" s="14" t="s">
        <v>142</v>
      </c>
      <c r="BM157" s="248" t="s">
        <v>181</v>
      </c>
    </row>
    <row r="158" s="12" customFormat="1" ht="22.8" customHeight="1">
      <c r="A158" s="12"/>
      <c r="B158" s="221"/>
      <c r="C158" s="222"/>
      <c r="D158" s="223" t="s">
        <v>73</v>
      </c>
      <c r="E158" s="235" t="s">
        <v>174</v>
      </c>
      <c r="F158" s="235" t="s">
        <v>182</v>
      </c>
      <c r="G158" s="222"/>
      <c r="H158" s="222"/>
      <c r="I158" s="225"/>
      <c r="J158" s="236">
        <f>BK158</f>
        <v>0</v>
      </c>
      <c r="K158" s="222"/>
      <c r="L158" s="227"/>
      <c r="M158" s="228"/>
      <c r="N158" s="229"/>
      <c r="O158" s="229"/>
      <c r="P158" s="230">
        <f>SUM(P159:P177)</f>
        <v>0</v>
      </c>
      <c r="Q158" s="229"/>
      <c r="R158" s="230">
        <f>SUM(R159:R177)</f>
        <v>0.91314144499999994</v>
      </c>
      <c r="S158" s="229"/>
      <c r="T158" s="231">
        <f>SUM(T159:T177)</f>
        <v>147.98668000000004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2" t="s">
        <v>79</v>
      </c>
      <c r="AT158" s="233" t="s">
        <v>73</v>
      </c>
      <c r="AU158" s="233" t="s">
        <v>79</v>
      </c>
      <c r="AY158" s="232" t="s">
        <v>136</v>
      </c>
      <c r="BK158" s="234">
        <f>SUM(BK159:BK177)</f>
        <v>0</v>
      </c>
    </row>
    <row r="159" s="2" customFormat="1" ht="22.2" customHeight="1">
      <c r="A159" s="35"/>
      <c r="B159" s="36"/>
      <c r="C159" s="237" t="s">
        <v>183</v>
      </c>
      <c r="D159" s="237" t="s">
        <v>138</v>
      </c>
      <c r="E159" s="238" t="s">
        <v>184</v>
      </c>
      <c r="F159" s="239" t="s">
        <v>185</v>
      </c>
      <c r="G159" s="240" t="s">
        <v>186</v>
      </c>
      <c r="H159" s="241">
        <v>17</v>
      </c>
      <c r="I159" s="242"/>
      <c r="J159" s="241">
        <f>ROUND(I159*H159,2)</f>
        <v>0</v>
      </c>
      <c r="K159" s="243"/>
      <c r="L159" s="41"/>
      <c r="M159" s="244" t="s">
        <v>1</v>
      </c>
      <c r="N159" s="245" t="s">
        <v>40</v>
      </c>
      <c r="O159" s="94"/>
      <c r="P159" s="246">
        <f>O159*H159</f>
        <v>0</v>
      </c>
      <c r="Q159" s="246">
        <v>9.3999999999999998E-06</v>
      </c>
      <c r="R159" s="246">
        <f>Q159*H159</f>
        <v>0.00015980000000000001</v>
      </c>
      <c r="S159" s="246">
        <v>0</v>
      </c>
      <c r="T159" s="24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8" t="s">
        <v>142</v>
      </c>
      <c r="AT159" s="248" t="s">
        <v>138</v>
      </c>
      <c r="AU159" s="248" t="s">
        <v>114</v>
      </c>
      <c r="AY159" s="14" t="s">
        <v>136</v>
      </c>
      <c r="BE159" s="249">
        <f>IF(N159="základná",J159,0)</f>
        <v>0</v>
      </c>
      <c r="BF159" s="249">
        <f>IF(N159="znížená",J159,0)</f>
        <v>0</v>
      </c>
      <c r="BG159" s="249">
        <f>IF(N159="zákl. prenesená",J159,0)</f>
        <v>0</v>
      </c>
      <c r="BH159" s="249">
        <f>IF(N159="zníž. prenesená",J159,0)</f>
        <v>0</v>
      </c>
      <c r="BI159" s="249">
        <f>IF(N159="nulová",J159,0)</f>
        <v>0</v>
      </c>
      <c r="BJ159" s="14" t="s">
        <v>114</v>
      </c>
      <c r="BK159" s="249">
        <f>ROUND(I159*H159,2)</f>
        <v>0</v>
      </c>
      <c r="BL159" s="14" t="s">
        <v>142</v>
      </c>
      <c r="BM159" s="248" t="s">
        <v>187</v>
      </c>
    </row>
    <row r="160" s="2" customFormat="1" ht="22.2" customHeight="1">
      <c r="A160" s="35"/>
      <c r="B160" s="36"/>
      <c r="C160" s="237" t="s">
        <v>188</v>
      </c>
      <c r="D160" s="237" t="s">
        <v>138</v>
      </c>
      <c r="E160" s="238" t="s">
        <v>189</v>
      </c>
      <c r="F160" s="239" t="s">
        <v>190</v>
      </c>
      <c r="G160" s="240" t="s">
        <v>141</v>
      </c>
      <c r="H160" s="241">
        <v>146.75</v>
      </c>
      <c r="I160" s="242"/>
      <c r="J160" s="241">
        <f>ROUND(I160*H160,2)</f>
        <v>0</v>
      </c>
      <c r="K160" s="243"/>
      <c r="L160" s="41"/>
      <c r="M160" s="244" t="s">
        <v>1</v>
      </c>
      <c r="N160" s="245" t="s">
        <v>40</v>
      </c>
      <c r="O160" s="94"/>
      <c r="P160" s="246">
        <f>O160*H160</f>
        <v>0</v>
      </c>
      <c r="Q160" s="246">
        <v>0.0061813399999999996</v>
      </c>
      <c r="R160" s="246">
        <f>Q160*H160</f>
        <v>0.90711164499999997</v>
      </c>
      <c r="S160" s="246">
        <v>0</v>
      </c>
      <c r="T160" s="24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8" t="s">
        <v>142</v>
      </c>
      <c r="AT160" s="248" t="s">
        <v>138</v>
      </c>
      <c r="AU160" s="248" t="s">
        <v>114</v>
      </c>
      <c r="AY160" s="14" t="s">
        <v>136</v>
      </c>
      <c r="BE160" s="249">
        <f>IF(N160="základná",J160,0)</f>
        <v>0</v>
      </c>
      <c r="BF160" s="249">
        <f>IF(N160="znížená",J160,0)</f>
        <v>0</v>
      </c>
      <c r="BG160" s="249">
        <f>IF(N160="zákl. prenesená",J160,0)</f>
        <v>0</v>
      </c>
      <c r="BH160" s="249">
        <f>IF(N160="zníž. prenesená",J160,0)</f>
        <v>0</v>
      </c>
      <c r="BI160" s="249">
        <f>IF(N160="nulová",J160,0)</f>
        <v>0</v>
      </c>
      <c r="BJ160" s="14" t="s">
        <v>114</v>
      </c>
      <c r="BK160" s="249">
        <f>ROUND(I160*H160,2)</f>
        <v>0</v>
      </c>
      <c r="BL160" s="14" t="s">
        <v>142</v>
      </c>
      <c r="BM160" s="248" t="s">
        <v>191</v>
      </c>
    </row>
    <row r="161" s="2" customFormat="1" ht="14.4" customHeight="1">
      <c r="A161" s="35"/>
      <c r="B161" s="36"/>
      <c r="C161" s="237" t="s">
        <v>192</v>
      </c>
      <c r="D161" s="237" t="s">
        <v>138</v>
      </c>
      <c r="E161" s="238" t="s">
        <v>193</v>
      </c>
      <c r="F161" s="239" t="s">
        <v>194</v>
      </c>
      <c r="G161" s="240" t="s">
        <v>141</v>
      </c>
      <c r="H161" s="241">
        <v>146.75</v>
      </c>
      <c r="I161" s="242"/>
      <c r="J161" s="241">
        <f>ROUND(I161*H161,2)</f>
        <v>0</v>
      </c>
      <c r="K161" s="243"/>
      <c r="L161" s="41"/>
      <c r="M161" s="244" t="s">
        <v>1</v>
      </c>
      <c r="N161" s="245" t="s">
        <v>40</v>
      </c>
      <c r="O161" s="94"/>
      <c r="P161" s="246">
        <f>O161*H161</f>
        <v>0</v>
      </c>
      <c r="Q161" s="246">
        <v>4.0000000000000003E-05</v>
      </c>
      <c r="R161" s="246">
        <f>Q161*H161</f>
        <v>0.0058700000000000002</v>
      </c>
      <c r="S161" s="246">
        <v>0</v>
      </c>
      <c r="T161" s="24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8" t="s">
        <v>142</v>
      </c>
      <c r="AT161" s="248" t="s">
        <v>138</v>
      </c>
      <c r="AU161" s="248" t="s">
        <v>114</v>
      </c>
      <c r="AY161" s="14" t="s">
        <v>136</v>
      </c>
      <c r="BE161" s="249">
        <f>IF(N161="základná",J161,0)</f>
        <v>0</v>
      </c>
      <c r="BF161" s="249">
        <f>IF(N161="znížená",J161,0)</f>
        <v>0</v>
      </c>
      <c r="BG161" s="249">
        <f>IF(N161="zákl. prenesená",J161,0)</f>
        <v>0</v>
      </c>
      <c r="BH161" s="249">
        <f>IF(N161="zníž. prenesená",J161,0)</f>
        <v>0</v>
      </c>
      <c r="BI161" s="249">
        <f>IF(N161="nulová",J161,0)</f>
        <v>0</v>
      </c>
      <c r="BJ161" s="14" t="s">
        <v>114</v>
      </c>
      <c r="BK161" s="249">
        <f>ROUND(I161*H161,2)</f>
        <v>0</v>
      </c>
      <c r="BL161" s="14" t="s">
        <v>142</v>
      </c>
      <c r="BM161" s="248" t="s">
        <v>195</v>
      </c>
    </row>
    <row r="162" s="2" customFormat="1" ht="34.8" customHeight="1">
      <c r="A162" s="35"/>
      <c r="B162" s="36"/>
      <c r="C162" s="237" t="s">
        <v>196</v>
      </c>
      <c r="D162" s="237" t="s">
        <v>138</v>
      </c>
      <c r="E162" s="238" t="s">
        <v>197</v>
      </c>
      <c r="F162" s="239" t="s">
        <v>198</v>
      </c>
      <c r="G162" s="240" t="s">
        <v>141</v>
      </c>
      <c r="H162" s="241">
        <v>42.630000000000003</v>
      </c>
      <c r="I162" s="242"/>
      <c r="J162" s="241">
        <f>ROUND(I162*H162,2)</f>
        <v>0</v>
      </c>
      <c r="K162" s="243"/>
      <c r="L162" s="41"/>
      <c r="M162" s="244" t="s">
        <v>1</v>
      </c>
      <c r="N162" s="245" t="s">
        <v>40</v>
      </c>
      <c r="O162" s="94"/>
      <c r="P162" s="246">
        <f>O162*H162</f>
        <v>0</v>
      </c>
      <c r="Q162" s="246">
        <v>0</v>
      </c>
      <c r="R162" s="246">
        <f>Q162*H162</f>
        <v>0</v>
      </c>
      <c r="S162" s="246">
        <v>0.19600000000000001</v>
      </c>
      <c r="T162" s="247">
        <f>S162*H162</f>
        <v>8.35548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8" t="s">
        <v>142</v>
      </c>
      <c r="AT162" s="248" t="s">
        <v>138</v>
      </c>
      <c r="AU162" s="248" t="s">
        <v>114</v>
      </c>
      <c r="AY162" s="14" t="s">
        <v>136</v>
      </c>
      <c r="BE162" s="249">
        <f>IF(N162="základná",J162,0)</f>
        <v>0</v>
      </c>
      <c r="BF162" s="249">
        <f>IF(N162="znížená",J162,0)</f>
        <v>0</v>
      </c>
      <c r="BG162" s="249">
        <f>IF(N162="zákl. prenesená",J162,0)</f>
        <v>0</v>
      </c>
      <c r="BH162" s="249">
        <f>IF(N162="zníž. prenesená",J162,0)</f>
        <v>0</v>
      </c>
      <c r="BI162" s="249">
        <f>IF(N162="nulová",J162,0)</f>
        <v>0</v>
      </c>
      <c r="BJ162" s="14" t="s">
        <v>114</v>
      </c>
      <c r="BK162" s="249">
        <f>ROUND(I162*H162,2)</f>
        <v>0</v>
      </c>
      <c r="BL162" s="14" t="s">
        <v>142</v>
      </c>
      <c r="BM162" s="248" t="s">
        <v>199</v>
      </c>
    </row>
    <row r="163" s="2" customFormat="1" ht="22.2" customHeight="1">
      <c r="A163" s="35"/>
      <c r="B163" s="36"/>
      <c r="C163" s="237" t="s">
        <v>200</v>
      </c>
      <c r="D163" s="237" t="s">
        <v>138</v>
      </c>
      <c r="E163" s="238" t="s">
        <v>201</v>
      </c>
      <c r="F163" s="239" t="s">
        <v>202</v>
      </c>
      <c r="G163" s="240" t="s">
        <v>146</v>
      </c>
      <c r="H163" s="241">
        <v>0.81000000000000005</v>
      </c>
      <c r="I163" s="242"/>
      <c r="J163" s="241">
        <f>ROUND(I163*H163,2)</f>
        <v>0</v>
      </c>
      <c r="K163" s="243"/>
      <c r="L163" s="41"/>
      <c r="M163" s="244" t="s">
        <v>1</v>
      </c>
      <c r="N163" s="245" t="s">
        <v>40</v>
      </c>
      <c r="O163" s="94"/>
      <c r="P163" s="246">
        <f>O163*H163</f>
        <v>0</v>
      </c>
      <c r="Q163" s="246">
        <v>0</v>
      </c>
      <c r="R163" s="246">
        <f>Q163*H163</f>
        <v>0</v>
      </c>
      <c r="S163" s="246">
        <v>2.3999999999999999</v>
      </c>
      <c r="T163" s="247">
        <f>S163*H163</f>
        <v>1.944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8" t="s">
        <v>142</v>
      </c>
      <c r="AT163" s="248" t="s">
        <v>138</v>
      </c>
      <c r="AU163" s="248" t="s">
        <v>114</v>
      </c>
      <c r="AY163" s="14" t="s">
        <v>136</v>
      </c>
      <c r="BE163" s="249">
        <f>IF(N163="základná",J163,0)</f>
        <v>0</v>
      </c>
      <c r="BF163" s="249">
        <f>IF(N163="znížená",J163,0)</f>
        <v>0</v>
      </c>
      <c r="BG163" s="249">
        <f>IF(N163="zákl. prenesená",J163,0)</f>
        <v>0</v>
      </c>
      <c r="BH163" s="249">
        <f>IF(N163="zníž. prenesená",J163,0)</f>
        <v>0</v>
      </c>
      <c r="BI163" s="249">
        <f>IF(N163="nulová",J163,0)</f>
        <v>0</v>
      </c>
      <c r="BJ163" s="14" t="s">
        <v>114</v>
      </c>
      <c r="BK163" s="249">
        <f>ROUND(I163*H163,2)</f>
        <v>0</v>
      </c>
      <c r="BL163" s="14" t="s">
        <v>142</v>
      </c>
      <c r="BM163" s="248" t="s">
        <v>203</v>
      </c>
    </row>
    <row r="164" s="2" customFormat="1" ht="34.8" customHeight="1">
      <c r="A164" s="35"/>
      <c r="B164" s="36"/>
      <c r="C164" s="237" t="s">
        <v>204</v>
      </c>
      <c r="D164" s="237" t="s">
        <v>138</v>
      </c>
      <c r="E164" s="238" t="s">
        <v>205</v>
      </c>
      <c r="F164" s="239" t="s">
        <v>206</v>
      </c>
      <c r="G164" s="240" t="s">
        <v>146</v>
      </c>
      <c r="H164" s="241">
        <v>14.68</v>
      </c>
      <c r="I164" s="242"/>
      <c r="J164" s="241">
        <f>ROUND(I164*H164,2)</f>
        <v>0</v>
      </c>
      <c r="K164" s="243"/>
      <c r="L164" s="41"/>
      <c r="M164" s="244" t="s">
        <v>1</v>
      </c>
      <c r="N164" s="245" t="s">
        <v>40</v>
      </c>
      <c r="O164" s="94"/>
      <c r="P164" s="246">
        <f>O164*H164</f>
        <v>0</v>
      </c>
      <c r="Q164" s="246">
        <v>0</v>
      </c>
      <c r="R164" s="246">
        <f>Q164*H164</f>
        <v>0</v>
      </c>
      <c r="S164" s="246">
        <v>2.2000000000000002</v>
      </c>
      <c r="T164" s="247">
        <f>S164*H164</f>
        <v>32.295999999999999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8" t="s">
        <v>142</v>
      </c>
      <c r="AT164" s="248" t="s">
        <v>138</v>
      </c>
      <c r="AU164" s="248" t="s">
        <v>114</v>
      </c>
      <c r="AY164" s="14" t="s">
        <v>136</v>
      </c>
      <c r="BE164" s="249">
        <f>IF(N164="základná",J164,0)</f>
        <v>0</v>
      </c>
      <c r="BF164" s="249">
        <f>IF(N164="znížená",J164,0)</f>
        <v>0</v>
      </c>
      <c r="BG164" s="249">
        <f>IF(N164="zákl. prenesená",J164,0)</f>
        <v>0</v>
      </c>
      <c r="BH164" s="249">
        <f>IF(N164="zníž. prenesená",J164,0)</f>
        <v>0</v>
      </c>
      <c r="BI164" s="249">
        <f>IF(N164="nulová",J164,0)</f>
        <v>0</v>
      </c>
      <c r="BJ164" s="14" t="s">
        <v>114</v>
      </c>
      <c r="BK164" s="249">
        <f>ROUND(I164*H164,2)</f>
        <v>0</v>
      </c>
      <c r="BL164" s="14" t="s">
        <v>142</v>
      </c>
      <c r="BM164" s="248" t="s">
        <v>207</v>
      </c>
    </row>
    <row r="165" s="2" customFormat="1" ht="34.8" customHeight="1">
      <c r="A165" s="35"/>
      <c r="B165" s="36"/>
      <c r="C165" s="237" t="s">
        <v>208</v>
      </c>
      <c r="D165" s="237" t="s">
        <v>138</v>
      </c>
      <c r="E165" s="238" t="s">
        <v>209</v>
      </c>
      <c r="F165" s="239" t="s">
        <v>210</v>
      </c>
      <c r="G165" s="240" t="s">
        <v>146</v>
      </c>
      <c r="H165" s="241">
        <v>47.140000000000001</v>
      </c>
      <c r="I165" s="242"/>
      <c r="J165" s="241">
        <f>ROUND(I165*H165,2)</f>
        <v>0</v>
      </c>
      <c r="K165" s="243"/>
      <c r="L165" s="41"/>
      <c r="M165" s="244" t="s">
        <v>1</v>
      </c>
      <c r="N165" s="245" t="s">
        <v>40</v>
      </c>
      <c r="O165" s="94"/>
      <c r="P165" s="246">
        <f>O165*H165</f>
        <v>0</v>
      </c>
      <c r="Q165" s="246">
        <v>0</v>
      </c>
      <c r="R165" s="246">
        <f>Q165*H165</f>
        <v>0</v>
      </c>
      <c r="S165" s="246">
        <v>2.2000000000000002</v>
      </c>
      <c r="T165" s="247">
        <f>S165*H165</f>
        <v>103.70800000000001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8" t="s">
        <v>142</v>
      </c>
      <c r="AT165" s="248" t="s">
        <v>138</v>
      </c>
      <c r="AU165" s="248" t="s">
        <v>114</v>
      </c>
      <c r="AY165" s="14" t="s">
        <v>136</v>
      </c>
      <c r="BE165" s="249">
        <f>IF(N165="základná",J165,0)</f>
        <v>0</v>
      </c>
      <c r="BF165" s="249">
        <f>IF(N165="znížená",J165,0)</f>
        <v>0</v>
      </c>
      <c r="BG165" s="249">
        <f>IF(N165="zákl. prenesená",J165,0)</f>
        <v>0</v>
      </c>
      <c r="BH165" s="249">
        <f>IF(N165="zníž. prenesená",J165,0)</f>
        <v>0</v>
      </c>
      <c r="BI165" s="249">
        <f>IF(N165="nulová",J165,0)</f>
        <v>0</v>
      </c>
      <c r="BJ165" s="14" t="s">
        <v>114</v>
      </c>
      <c r="BK165" s="249">
        <f>ROUND(I165*H165,2)</f>
        <v>0</v>
      </c>
      <c r="BL165" s="14" t="s">
        <v>142</v>
      </c>
      <c r="BM165" s="248" t="s">
        <v>211</v>
      </c>
    </row>
    <row r="166" s="2" customFormat="1" ht="30" customHeight="1">
      <c r="A166" s="35"/>
      <c r="B166" s="36"/>
      <c r="C166" s="237" t="s">
        <v>212</v>
      </c>
      <c r="D166" s="237" t="s">
        <v>138</v>
      </c>
      <c r="E166" s="238" t="s">
        <v>213</v>
      </c>
      <c r="F166" s="239" t="s">
        <v>214</v>
      </c>
      <c r="G166" s="240" t="s">
        <v>146</v>
      </c>
      <c r="H166" s="241">
        <v>47.140000000000001</v>
      </c>
      <c r="I166" s="242"/>
      <c r="J166" s="241">
        <f>ROUND(I166*H166,2)</f>
        <v>0</v>
      </c>
      <c r="K166" s="243"/>
      <c r="L166" s="41"/>
      <c r="M166" s="244" t="s">
        <v>1</v>
      </c>
      <c r="N166" s="245" t="s">
        <v>40</v>
      </c>
      <c r="O166" s="94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8" t="s">
        <v>142</v>
      </c>
      <c r="AT166" s="248" t="s">
        <v>138</v>
      </c>
      <c r="AU166" s="248" t="s">
        <v>114</v>
      </c>
      <c r="AY166" s="14" t="s">
        <v>136</v>
      </c>
      <c r="BE166" s="249">
        <f>IF(N166="základná",J166,0)</f>
        <v>0</v>
      </c>
      <c r="BF166" s="249">
        <f>IF(N166="znížená",J166,0)</f>
        <v>0</v>
      </c>
      <c r="BG166" s="249">
        <f>IF(N166="zákl. prenesená",J166,0)</f>
        <v>0</v>
      </c>
      <c r="BH166" s="249">
        <f>IF(N166="zníž. prenesená",J166,0)</f>
        <v>0</v>
      </c>
      <c r="BI166" s="249">
        <f>IF(N166="nulová",J166,0)</f>
        <v>0</v>
      </c>
      <c r="BJ166" s="14" t="s">
        <v>114</v>
      </c>
      <c r="BK166" s="249">
        <f>ROUND(I166*H166,2)</f>
        <v>0</v>
      </c>
      <c r="BL166" s="14" t="s">
        <v>142</v>
      </c>
      <c r="BM166" s="248" t="s">
        <v>215</v>
      </c>
    </row>
    <row r="167" s="2" customFormat="1" ht="22.2" customHeight="1">
      <c r="A167" s="35"/>
      <c r="B167" s="36"/>
      <c r="C167" s="237" t="s">
        <v>216</v>
      </c>
      <c r="D167" s="237" t="s">
        <v>138</v>
      </c>
      <c r="E167" s="238" t="s">
        <v>217</v>
      </c>
      <c r="F167" s="239" t="s">
        <v>218</v>
      </c>
      <c r="G167" s="240" t="s">
        <v>219</v>
      </c>
      <c r="H167" s="241">
        <v>28</v>
      </c>
      <c r="I167" s="242"/>
      <c r="J167" s="241">
        <f>ROUND(I167*H167,2)</f>
        <v>0</v>
      </c>
      <c r="K167" s="243"/>
      <c r="L167" s="41"/>
      <c r="M167" s="244" t="s">
        <v>1</v>
      </c>
      <c r="N167" s="245" t="s">
        <v>40</v>
      </c>
      <c r="O167" s="94"/>
      <c r="P167" s="246">
        <f>O167*H167</f>
        <v>0</v>
      </c>
      <c r="Q167" s="246">
        <v>0</v>
      </c>
      <c r="R167" s="246">
        <f>Q167*H167</f>
        <v>0</v>
      </c>
      <c r="S167" s="246">
        <v>0.012</v>
      </c>
      <c r="T167" s="247">
        <f>S167*H167</f>
        <v>0.33600000000000002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8" t="s">
        <v>142</v>
      </c>
      <c r="AT167" s="248" t="s">
        <v>138</v>
      </c>
      <c r="AU167" s="248" t="s">
        <v>114</v>
      </c>
      <c r="AY167" s="14" t="s">
        <v>136</v>
      </c>
      <c r="BE167" s="249">
        <f>IF(N167="základná",J167,0)</f>
        <v>0</v>
      </c>
      <c r="BF167" s="249">
        <f>IF(N167="znížená",J167,0)</f>
        <v>0</v>
      </c>
      <c r="BG167" s="249">
        <f>IF(N167="zákl. prenesená",J167,0)</f>
        <v>0</v>
      </c>
      <c r="BH167" s="249">
        <f>IF(N167="zníž. prenesená",J167,0)</f>
        <v>0</v>
      </c>
      <c r="BI167" s="249">
        <f>IF(N167="nulová",J167,0)</f>
        <v>0</v>
      </c>
      <c r="BJ167" s="14" t="s">
        <v>114</v>
      </c>
      <c r="BK167" s="249">
        <f>ROUND(I167*H167,2)</f>
        <v>0</v>
      </c>
      <c r="BL167" s="14" t="s">
        <v>142</v>
      </c>
      <c r="BM167" s="248" t="s">
        <v>220</v>
      </c>
    </row>
    <row r="168" s="2" customFormat="1" ht="19.8" customHeight="1">
      <c r="A168" s="35"/>
      <c r="B168" s="36"/>
      <c r="C168" s="237" t="s">
        <v>7</v>
      </c>
      <c r="D168" s="237" t="s">
        <v>138</v>
      </c>
      <c r="E168" s="238" t="s">
        <v>221</v>
      </c>
      <c r="F168" s="239" t="s">
        <v>222</v>
      </c>
      <c r="G168" s="240" t="s">
        <v>186</v>
      </c>
      <c r="H168" s="241">
        <v>62.399999999999999</v>
      </c>
      <c r="I168" s="242"/>
      <c r="J168" s="241">
        <f>ROUND(I168*H168,2)</f>
        <v>0</v>
      </c>
      <c r="K168" s="243"/>
      <c r="L168" s="41"/>
      <c r="M168" s="244" t="s">
        <v>1</v>
      </c>
      <c r="N168" s="245" t="s">
        <v>40</v>
      </c>
      <c r="O168" s="94"/>
      <c r="P168" s="246">
        <f>O168*H168</f>
        <v>0</v>
      </c>
      <c r="Q168" s="246">
        <v>0</v>
      </c>
      <c r="R168" s="246">
        <f>Q168*H168</f>
        <v>0</v>
      </c>
      <c r="S168" s="246">
        <v>0.0080000000000000002</v>
      </c>
      <c r="T168" s="247">
        <f>S168*H168</f>
        <v>0.49919999999999998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8" t="s">
        <v>142</v>
      </c>
      <c r="AT168" s="248" t="s">
        <v>138</v>
      </c>
      <c r="AU168" s="248" t="s">
        <v>114</v>
      </c>
      <c r="AY168" s="14" t="s">
        <v>136</v>
      </c>
      <c r="BE168" s="249">
        <f>IF(N168="základná",J168,0)</f>
        <v>0</v>
      </c>
      <c r="BF168" s="249">
        <f>IF(N168="znížená",J168,0)</f>
        <v>0</v>
      </c>
      <c r="BG168" s="249">
        <f>IF(N168="zákl. prenesená",J168,0)</f>
        <v>0</v>
      </c>
      <c r="BH168" s="249">
        <f>IF(N168="zníž. prenesená",J168,0)</f>
        <v>0</v>
      </c>
      <c r="BI168" s="249">
        <f>IF(N168="nulová",J168,0)</f>
        <v>0</v>
      </c>
      <c r="BJ168" s="14" t="s">
        <v>114</v>
      </c>
      <c r="BK168" s="249">
        <f>ROUND(I168*H168,2)</f>
        <v>0</v>
      </c>
      <c r="BL168" s="14" t="s">
        <v>142</v>
      </c>
      <c r="BM168" s="248" t="s">
        <v>223</v>
      </c>
    </row>
    <row r="169" s="2" customFormat="1" ht="22.2" customHeight="1">
      <c r="A169" s="35"/>
      <c r="B169" s="36"/>
      <c r="C169" s="237" t="s">
        <v>224</v>
      </c>
      <c r="D169" s="237" t="s">
        <v>138</v>
      </c>
      <c r="E169" s="238" t="s">
        <v>225</v>
      </c>
      <c r="F169" s="239" t="s">
        <v>226</v>
      </c>
      <c r="G169" s="240" t="s">
        <v>186</v>
      </c>
      <c r="H169" s="241">
        <v>8</v>
      </c>
      <c r="I169" s="242"/>
      <c r="J169" s="241">
        <f>ROUND(I169*H169,2)</f>
        <v>0</v>
      </c>
      <c r="K169" s="243"/>
      <c r="L169" s="41"/>
      <c r="M169" s="244" t="s">
        <v>1</v>
      </c>
      <c r="N169" s="245" t="s">
        <v>40</v>
      </c>
      <c r="O169" s="94"/>
      <c r="P169" s="246">
        <f>O169*H169</f>
        <v>0</v>
      </c>
      <c r="Q169" s="246">
        <v>0</v>
      </c>
      <c r="R169" s="246">
        <f>Q169*H169</f>
        <v>0</v>
      </c>
      <c r="S169" s="246">
        <v>0.012</v>
      </c>
      <c r="T169" s="247">
        <f>S169*H169</f>
        <v>0.096000000000000002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8" t="s">
        <v>142</v>
      </c>
      <c r="AT169" s="248" t="s">
        <v>138</v>
      </c>
      <c r="AU169" s="248" t="s">
        <v>114</v>
      </c>
      <c r="AY169" s="14" t="s">
        <v>136</v>
      </c>
      <c r="BE169" s="249">
        <f>IF(N169="základná",J169,0)</f>
        <v>0</v>
      </c>
      <c r="BF169" s="249">
        <f>IF(N169="znížená",J169,0)</f>
        <v>0</v>
      </c>
      <c r="BG169" s="249">
        <f>IF(N169="zákl. prenesená",J169,0)</f>
        <v>0</v>
      </c>
      <c r="BH169" s="249">
        <f>IF(N169="zníž. prenesená",J169,0)</f>
        <v>0</v>
      </c>
      <c r="BI169" s="249">
        <f>IF(N169="nulová",J169,0)</f>
        <v>0</v>
      </c>
      <c r="BJ169" s="14" t="s">
        <v>114</v>
      </c>
      <c r="BK169" s="249">
        <f>ROUND(I169*H169,2)</f>
        <v>0</v>
      </c>
      <c r="BL169" s="14" t="s">
        <v>142</v>
      </c>
      <c r="BM169" s="248" t="s">
        <v>227</v>
      </c>
    </row>
    <row r="170" s="2" customFormat="1" ht="22.2" customHeight="1">
      <c r="A170" s="35"/>
      <c r="B170" s="36"/>
      <c r="C170" s="237" t="s">
        <v>228</v>
      </c>
      <c r="D170" s="237" t="s">
        <v>138</v>
      </c>
      <c r="E170" s="238" t="s">
        <v>229</v>
      </c>
      <c r="F170" s="239" t="s">
        <v>230</v>
      </c>
      <c r="G170" s="240" t="s">
        <v>219</v>
      </c>
      <c r="H170" s="241">
        <v>6</v>
      </c>
      <c r="I170" s="242"/>
      <c r="J170" s="241">
        <f>ROUND(I170*H170,2)</f>
        <v>0</v>
      </c>
      <c r="K170" s="243"/>
      <c r="L170" s="41"/>
      <c r="M170" s="244" t="s">
        <v>1</v>
      </c>
      <c r="N170" s="245" t="s">
        <v>40</v>
      </c>
      <c r="O170" s="94"/>
      <c r="P170" s="246">
        <f>O170*H170</f>
        <v>0</v>
      </c>
      <c r="Q170" s="246">
        <v>0</v>
      </c>
      <c r="R170" s="246">
        <f>Q170*H170</f>
        <v>0</v>
      </c>
      <c r="S170" s="246">
        <v>0.024</v>
      </c>
      <c r="T170" s="247">
        <f>S170*H170</f>
        <v>0.14400000000000002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8" t="s">
        <v>142</v>
      </c>
      <c r="AT170" s="248" t="s">
        <v>138</v>
      </c>
      <c r="AU170" s="248" t="s">
        <v>114</v>
      </c>
      <c r="AY170" s="14" t="s">
        <v>136</v>
      </c>
      <c r="BE170" s="249">
        <f>IF(N170="základná",J170,0)</f>
        <v>0</v>
      </c>
      <c r="BF170" s="249">
        <f>IF(N170="znížená",J170,0)</f>
        <v>0</v>
      </c>
      <c r="BG170" s="249">
        <f>IF(N170="zákl. prenesená",J170,0)</f>
        <v>0</v>
      </c>
      <c r="BH170" s="249">
        <f>IF(N170="zníž. prenesená",J170,0)</f>
        <v>0</v>
      </c>
      <c r="BI170" s="249">
        <f>IF(N170="nulová",J170,0)</f>
        <v>0</v>
      </c>
      <c r="BJ170" s="14" t="s">
        <v>114</v>
      </c>
      <c r="BK170" s="249">
        <f>ROUND(I170*H170,2)</f>
        <v>0</v>
      </c>
      <c r="BL170" s="14" t="s">
        <v>142</v>
      </c>
      <c r="BM170" s="248" t="s">
        <v>231</v>
      </c>
    </row>
    <row r="171" s="2" customFormat="1" ht="22.2" customHeight="1">
      <c r="A171" s="35"/>
      <c r="B171" s="36"/>
      <c r="C171" s="237" t="s">
        <v>232</v>
      </c>
      <c r="D171" s="237" t="s">
        <v>138</v>
      </c>
      <c r="E171" s="238" t="s">
        <v>233</v>
      </c>
      <c r="F171" s="239" t="s">
        <v>234</v>
      </c>
      <c r="G171" s="240" t="s">
        <v>141</v>
      </c>
      <c r="H171" s="241">
        <v>8</v>
      </c>
      <c r="I171" s="242"/>
      <c r="J171" s="241">
        <f>ROUND(I171*H171,2)</f>
        <v>0</v>
      </c>
      <c r="K171" s="243"/>
      <c r="L171" s="41"/>
      <c r="M171" s="244" t="s">
        <v>1</v>
      </c>
      <c r="N171" s="245" t="s">
        <v>40</v>
      </c>
      <c r="O171" s="94"/>
      <c r="P171" s="246">
        <f>O171*H171</f>
        <v>0</v>
      </c>
      <c r="Q171" s="246">
        <v>0</v>
      </c>
      <c r="R171" s="246">
        <f>Q171*H171</f>
        <v>0</v>
      </c>
      <c r="S171" s="246">
        <v>0.075999999999999998</v>
      </c>
      <c r="T171" s="247">
        <f>S171*H171</f>
        <v>0.60799999999999998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8" t="s">
        <v>142</v>
      </c>
      <c r="AT171" s="248" t="s">
        <v>138</v>
      </c>
      <c r="AU171" s="248" t="s">
        <v>114</v>
      </c>
      <c r="AY171" s="14" t="s">
        <v>136</v>
      </c>
      <c r="BE171" s="249">
        <f>IF(N171="základná",J171,0)</f>
        <v>0</v>
      </c>
      <c r="BF171" s="249">
        <f>IF(N171="znížená",J171,0)</f>
        <v>0</v>
      </c>
      <c r="BG171" s="249">
        <f>IF(N171="zákl. prenesená",J171,0)</f>
        <v>0</v>
      </c>
      <c r="BH171" s="249">
        <f>IF(N171="zníž. prenesená",J171,0)</f>
        <v>0</v>
      </c>
      <c r="BI171" s="249">
        <f>IF(N171="nulová",J171,0)</f>
        <v>0</v>
      </c>
      <c r="BJ171" s="14" t="s">
        <v>114</v>
      </c>
      <c r="BK171" s="249">
        <f>ROUND(I171*H171,2)</f>
        <v>0</v>
      </c>
      <c r="BL171" s="14" t="s">
        <v>142</v>
      </c>
      <c r="BM171" s="248" t="s">
        <v>235</v>
      </c>
    </row>
    <row r="172" s="2" customFormat="1" ht="19.8" customHeight="1">
      <c r="A172" s="35"/>
      <c r="B172" s="36"/>
      <c r="C172" s="237" t="s">
        <v>236</v>
      </c>
      <c r="D172" s="237" t="s">
        <v>138</v>
      </c>
      <c r="E172" s="238" t="s">
        <v>237</v>
      </c>
      <c r="F172" s="239" t="s">
        <v>238</v>
      </c>
      <c r="G172" s="240" t="s">
        <v>163</v>
      </c>
      <c r="H172" s="241">
        <v>236.99000000000001</v>
      </c>
      <c r="I172" s="242"/>
      <c r="J172" s="241">
        <f>ROUND(I172*H172,2)</f>
        <v>0</v>
      </c>
      <c r="K172" s="243"/>
      <c r="L172" s="41"/>
      <c r="M172" s="244" t="s">
        <v>1</v>
      </c>
      <c r="N172" s="245" t="s">
        <v>40</v>
      </c>
      <c r="O172" s="94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8" t="s">
        <v>142</v>
      </c>
      <c r="AT172" s="248" t="s">
        <v>138</v>
      </c>
      <c r="AU172" s="248" t="s">
        <v>114</v>
      </c>
      <c r="AY172" s="14" t="s">
        <v>136</v>
      </c>
      <c r="BE172" s="249">
        <f>IF(N172="základná",J172,0)</f>
        <v>0</v>
      </c>
      <c r="BF172" s="249">
        <f>IF(N172="znížená",J172,0)</f>
        <v>0</v>
      </c>
      <c r="BG172" s="249">
        <f>IF(N172="zákl. prenesená",J172,0)</f>
        <v>0</v>
      </c>
      <c r="BH172" s="249">
        <f>IF(N172="zníž. prenesená",J172,0)</f>
        <v>0</v>
      </c>
      <c r="BI172" s="249">
        <f>IF(N172="nulová",J172,0)</f>
        <v>0</v>
      </c>
      <c r="BJ172" s="14" t="s">
        <v>114</v>
      </c>
      <c r="BK172" s="249">
        <f>ROUND(I172*H172,2)</f>
        <v>0</v>
      </c>
      <c r="BL172" s="14" t="s">
        <v>142</v>
      </c>
      <c r="BM172" s="248" t="s">
        <v>239</v>
      </c>
    </row>
    <row r="173" s="2" customFormat="1" ht="22.2" customHeight="1">
      <c r="A173" s="35"/>
      <c r="B173" s="36"/>
      <c r="C173" s="237" t="s">
        <v>240</v>
      </c>
      <c r="D173" s="237" t="s">
        <v>138</v>
      </c>
      <c r="E173" s="238" t="s">
        <v>241</v>
      </c>
      <c r="F173" s="239" t="s">
        <v>242</v>
      </c>
      <c r="G173" s="240" t="s">
        <v>163</v>
      </c>
      <c r="H173" s="241">
        <v>6872.71</v>
      </c>
      <c r="I173" s="242"/>
      <c r="J173" s="241">
        <f>ROUND(I173*H173,2)</f>
        <v>0</v>
      </c>
      <c r="K173" s="243"/>
      <c r="L173" s="41"/>
      <c r="M173" s="244" t="s">
        <v>1</v>
      </c>
      <c r="N173" s="245" t="s">
        <v>40</v>
      </c>
      <c r="O173" s="94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8" t="s">
        <v>142</v>
      </c>
      <c r="AT173" s="248" t="s">
        <v>138</v>
      </c>
      <c r="AU173" s="248" t="s">
        <v>114</v>
      </c>
      <c r="AY173" s="14" t="s">
        <v>136</v>
      </c>
      <c r="BE173" s="249">
        <f>IF(N173="základná",J173,0)</f>
        <v>0</v>
      </c>
      <c r="BF173" s="249">
        <f>IF(N173="znížená",J173,0)</f>
        <v>0</v>
      </c>
      <c r="BG173" s="249">
        <f>IF(N173="zákl. prenesená",J173,0)</f>
        <v>0</v>
      </c>
      <c r="BH173" s="249">
        <f>IF(N173="zníž. prenesená",J173,0)</f>
        <v>0</v>
      </c>
      <c r="BI173" s="249">
        <f>IF(N173="nulová",J173,0)</f>
        <v>0</v>
      </c>
      <c r="BJ173" s="14" t="s">
        <v>114</v>
      </c>
      <c r="BK173" s="249">
        <f>ROUND(I173*H173,2)</f>
        <v>0</v>
      </c>
      <c r="BL173" s="14" t="s">
        <v>142</v>
      </c>
      <c r="BM173" s="248" t="s">
        <v>243</v>
      </c>
    </row>
    <row r="174" s="2" customFormat="1" ht="22.2" customHeight="1">
      <c r="A174" s="35"/>
      <c r="B174" s="36"/>
      <c r="C174" s="237" t="s">
        <v>244</v>
      </c>
      <c r="D174" s="237" t="s">
        <v>138</v>
      </c>
      <c r="E174" s="238" t="s">
        <v>245</v>
      </c>
      <c r="F174" s="239" t="s">
        <v>246</v>
      </c>
      <c r="G174" s="240" t="s">
        <v>163</v>
      </c>
      <c r="H174" s="241">
        <v>236.99000000000001</v>
      </c>
      <c r="I174" s="242"/>
      <c r="J174" s="241">
        <f>ROUND(I174*H174,2)</f>
        <v>0</v>
      </c>
      <c r="K174" s="243"/>
      <c r="L174" s="41"/>
      <c r="M174" s="244" t="s">
        <v>1</v>
      </c>
      <c r="N174" s="245" t="s">
        <v>40</v>
      </c>
      <c r="O174" s="94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8" t="s">
        <v>142</v>
      </c>
      <c r="AT174" s="248" t="s">
        <v>138</v>
      </c>
      <c r="AU174" s="248" t="s">
        <v>114</v>
      </c>
      <c r="AY174" s="14" t="s">
        <v>136</v>
      </c>
      <c r="BE174" s="249">
        <f>IF(N174="základná",J174,0)</f>
        <v>0</v>
      </c>
      <c r="BF174" s="249">
        <f>IF(N174="znížená",J174,0)</f>
        <v>0</v>
      </c>
      <c r="BG174" s="249">
        <f>IF(N174="zákl. prenesená",J174,0)</f>
        <v>0</v>
      </c>
      <c r="BH174" s="249">
        <f>IF(N174="zníž. prenesená",J174,0)</f>
        <v>0</v>
      </c>
      <c r="BI174" s="249">
        <f>IF(N174="nulová",J174,0)</f>
        <v>0</v>
      </c>
      <c r="BJ174" s="14" t="s">
        <v>114</v>
      </c>
      <c r="BK174" s="249">
        <f>ROUND(I174*H174,2)</f>
        <v>0</v>
      </c>
      <c r="BL174" s="14" t="s">
        <v>142</v>
      </c>
      <c r="BM174" s="248" t="s">
        <v>247</v>
      </c>
    </row>
    <row r="175" s="2" customFormat="1" ht="22.2" customHeight="1">
      <c r="A175" s="35"/>
      <c r="B175" s="36"/>
      <c r="C175" s="237" t="s">
        <v>248</v>
      </c>
      <c r="D175" s="237" t="s">
        <v>138</v>
      </c>
      <c r="E175" s="238" t="s">
        <v>249</v>
      </c>
      <c r="F175" s="239" t="s">
        <v>250</v>
      </c>
      <c r="G175" s="240" t="s">
        <v>163</v>
      </c>
      <c r="H175" s="241">
        <v>214.84999999999999</v>
      </c>
      <c r="I175" s="242"/>
      <c r="J175" s="241">
        <f>ROUND(I175*H175,2)</f>
        <v>0</v>
      </c>
      <c r="K175" s="243"/>
      <c r="L175" s="41"/>
      <c r="M175" s="244" t="s">
        <v>1</v>
      </c>
      <c r="N175" s="245" t="s">
        <v>40</v>
      </c>
      <c r="O175" s="94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8" t="s">
        <v>142</v>
      </c>
      <c r="AT175" s="248" t="s">
        <v>138</v>
      </c>
      <c r="AU175" s="248" t="s">
        <v>114</v>
      </c>
      <c r="AY175" s="14" t="s">
        <v>136</v>
      </c>
      <c r="BE175" s="249">
        <f>IF(N175="základná",J175,0)</f>
        <v>0</v>
      </c>
      <c r="BF175" s="249">
        <f>IF(N175="znížená",J175,0)</f>
        <v>0</v>
      </c>
      <c r="BG175" s="249">
        <f>IF(N175="zákl. prenesená",J175,0)</f>
        <v>0</v>
      </c>
      <c r="BH175" s="249">
        <f>IF(N175="zníž. prenesená",J175,0)</f>
        <v>0</v>
      </c>
      <c r="BI175" s="249">
        <f>IF(N175="nulová",J175,0)</f>
        <v>0</v>
      </c>
      <c r="BJ175" s="14" t="s">
        <v>114</v>
      </c>
      <c r="BK175" s="249">
        <f>ROUND(I175*H175,2)</f>
        <v>0</v>
      </c>
      <c r="BL175" s="14" t="s">
        <v>142</v>
      </c>
      <c r="BM175" s="248" t="s">
        <v>251</v>
      </c>
    </row>
    <row r="176" s="2" customFormat="1" ht="19.8" customHeight="1">
      <c r="A176" s="35"/>
      <c r="B176" s="36"/>
      <c r="C176" s="237" t="s">
        <v>252</v>
      </c>
      <c r="D176" s="237" t="s">
        <v>138</v>
      </c>
      <c r="E176" s="238" t="s">
        <v>253</v>
      </c>
      <c r="F176" s="239" t="s">
        <v>254</v>
      </c>
      <c r="G176" s="240" t="s">
        <v>163</v>
      </c>
      <c r="H176" s="241">
        <v>17.550000000000001</v>
      </c>
      <c r="I176" s="242"/>
      <c r="J176" s="241">
        <f>ROUND(I176*H176,2)</f>
        <v>0</v>
      </c>
      <c r="K176" s="243"/>
      <c r="L176" s="41"/>
      <c r="M176" s="244" t="s">
        <v>1</v>
      </c>
      <c r="N176" s="245" t="s">
        <v>40</v>
      </c>
      <c r="O176" s="94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8" t="s">
        <v>142</v>
      </c>
      <c r="AT176" s="248" t="s">
        <v>138</v>
      </c>
      <c r="AU176" s="248" t="s">
        <v>114</v>
      </c>
      <c r="AY176" s="14" t="s">
        <v>136</v>
      </c>
      <c r="BE176" s="249">
        <f>IF(N176="základná",J176,0)</f>
        <v>0</v>
      </c>
      <c r="BF176" s="249">
        <f>IF(N176="znížená",J176,0)</f>
        <v>0</v>
      </c>
      <c r="BG176" s="249">
        <f>IF(N176="zákl. prenesená",J176,0)</f>
        <v>0</v>
      </c>
      <c r="BH176" s="249">
        <f>IF(N176="zníž. prenesená",J176,0)</f>
        <v>0</v>
      </c>
      <c r="BI176" s="249">
        <f>IF(N176="nulová",J176,0)</f>
        <v>0</v>
      </c>
      <c r="BJ176" s="14" t="s">
        <v>114</v>
      </c>
      <c r="BK176" s="249">
        <f>ROUND(I176*H176,2)</f>
        <v>0</v>
      </c>
      <c r="BL176" s="14" t="s">
        <v>142</v>
      </c>
      <c r="BM176" s="248" t="s">
        <v>255</v>
      </c>
    </row>
    <row r="177" s="2" customFormat="1" ht="22.2" customHeight="1">
      <c r="A177" s="35"/>
      <c r="B177" s="36"/>
      <c r="C177" s="237" t="s">
        <v>256</v>
      </c>
      <c r="D177" s="237" t="s">
        <v>138</v>
      </c>
      <c r="E177" s="238" t="s">
        <v>257</v>
      </c>
      <c r="F177" s="239" t="s">
        <v>258</v>
      </c>
      <c r="G177" s="240" t="s">
        <v>163</v>
      </c>
      <c r="H177" s="241">
        <v>4.6100000000000003</v>
      </c>
      <c r="I177" s="242"/>
      <c r="J177" s="241">
        <f>ROUND(I177*H177,2)</f>
        <v>0</v>
      </c>
      <c r="K177" s="243"/>
      <c r="L177" s="41"/>
      <c r="M177" s="244" t="s">
        <v>1</v>
      </c>
      <c r="N177" s="245" t="s">
        <v>40</v>
      </c>
      <c r="O177" s="94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8" t="s">
        <v>142</v>
      </c>
      <c r="AT177" s="248" t="s">
        <v>138</v>
      </c>
      <c r="AU177" s="248" t="s">
        <v>114</v>
      </c>
      <c r="AY177" s="14" t="s">
        <v>136</v>
      </c>
      <c r="BE177" s="249">
        <f>IF(N177="základná",J177,0)</f>
        <v>0</v>
      </c>
      <c r="BF177" s="249">
        <f>IF(N177="znížená",J177,0)</f>
        <v>0</v>
      </c>
      <c r="BG177" s="249">
        <f>IF(N177="zákl. prenesená",J177,0)</f>
        <v>0</v>
      </c>
      <c r="BH177" s="249">
        <f>IF(N177="zníž. prenesená",J177,0)</f>
        <v>0</v>
      </c>
      <c r="BI177" s="249">
        <f>IF(N177="nulová",J177,0)</f>
        <v>0</v>
      </c>
      <c r="BJ177" s="14" t="s">
        <v>114</v>
      </c>
      <c r="BK177" s="249">
        <f>ROUND(I177*H177,2)</f>
        <v>0</v>
      </c>
      <c r="BL177" s="14" t="s">
        <v>142</v>
      </c>
      <c r="BM177" s="248" t="s">
        <v>259</v>
      </c>
    </row>
    <row r="178" s="12" customFormat="1" ht="25.92" customHeight="1">
      <c r="A178" s="12"/>
      <c r="B178" s="221"/>
      <c r="C178" s="222"/>
      <c r="D178" s="223" t="s">
        <v>73</v>
      </c>
      <c r="E178" s="224" t="s">
        <v>260</v>
      </c>
      <c r="F178" s="224" t="s">
        <v>261</v>
      </c>
      <c r="G178" s="222"/>
      <c r="H178" s="222"/>
      <c r="I178" s="225"/>
      <c r="J178" s="226">
        <f>BK178</f>
        <v>0</v>
      </c>
      <c r="K178" s="222"/>
      <c r="L178" s="227"/>
      <c r="M178" s="228"/>
      <c r="N178" s="229"/>
      <c r="O178" s="229"/>
      <c r="P178" s="230">
        <f>P179+P181+P186+P191+P193+P195+P198+P203+P212+P214</f>
        <v>0</v>
      </c>
      <c r="Q178" s="229"/>
      <c r="R178" s="230">
        <f>R179+R181+R186+R191+R193+R195+R198+R203+R212+R214</f>
        <v>0.67722459000000002</v>
      </c>
      <c r="S178" s="229"/>
      <c r="T178" s="231">
        <f>T179+T181+T186+T191+T193+T195+T198+T203+T212+T214</f>
        <v>23.291522999999998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2" t="s">
        <v>114</v>
      </c>
      <c r="AT178" s="233" t="s">
        <v>73</v>
      </c>
      <c r="AU178" s="233" t="s">
        <v>74</v>
      </c>
      <c r="AY178" s="232" t="s">
        <v>136</v>
      </c>
      <c r="BK178" s="234">
        <f>BK179+BK181+BK186+BK191+BK193+BK195+BK198+BK203+BK212+BK214</f>
        <v>0</v>
      </c>
    </row>
    <row r="179" s="12" customFormat="1" ht="22.8" customHeight="1">
      <c r="A179" s="12"/>
      <c r="B179" s="221"/>
      <c r="C179" s="222"/>
      <c r="D179" s="223" t="s">
        <v>73</v>
      </c>
      <c r="E179" s="235" t="s">
        <v>262</v>
      </c>
      <c r="F179" s="235" t="s">
        <v>263</v>
      </c>
      <c r="G179" s="222"/>
      <c r="H179" s="222"/>
      <c r="I179" s="225"/>
      <c r="J179" s="236">
        <f>BK179</f>
        <v>0</v>
      </c>
      <c r="K179" s="222"/>
      <c r="L179" s="227"/>
      <c r="M179" s="228"/>
      <c r="N179" s="229"/>
      <c r="O179" s="229"/>
      <c r="P179" s="230">
        <f>P180</f>
        <v>0</v>
      </c>
      <c r="Q179" s="229"/>
      <c r="R179" s="230">
        <f>R180</f>
        <v>0</v>
      </c>
      <c r="S179" s="229"/>
      <c r="T179" s="231">
        <f>T180</f>
        <v>0.0049699999999999996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2" t="s">
        <v>114</v>
      </c>
      <c r="AT179" s="233" t="s">
        <v>73</v>
      </c>
      <c r="AU179" s="233" t="s">
        <v>79</v>
      </c>
      <c r="AY179" s="232" t="s">
        <v>136</v>
      </c>
      <c r="BK179" s="234">
        <f>BK180</f>
        <v>0</v>
      </c>
    </row>
    <row r="180" s="2" customFormat="1" ht="14.4" customHeight="1">
      <c r="A180" s="35"/>
      <c r="B180" s="36"/>
      <c r="C180" s="237" t="s">
        <v>264</v>
      </c>
      <c r="D180" s="237" t="s">
        <v>138</v>
      </c>
      <c r="E180" s="238" t="s">
        <v>265</v>
      </c>
      <c r="F180" s="239" t="s">
        <v>266</v>
      </c>
      <c r="G180" s="240" t="s">
        <v>267</v>
      </c>
      <c r="H180" s="241">
        <v>1</v>
      </c>
      <c r="I180" s="242"/>
      <c r="J180" s="241">
        <f>ROUND(I180*H180,2)</f>
        <v>0</v>
      </c>
      <c r="K180" s="243"/>
      <c r="L180" s="41"/>
      <c r="M180" s="244" t="s">
        <v>1</v>
      </c>
      <c r="N180" s="245" t="s">
        <v>40</v>
      </c>
      <c r="O180" s="94"/>
      <c r="P180" s="246">
        <f>O180*H180</f>
        <v>0</v>
      </c>
      <c r="Q180" s="246">
        <v>0</v>
      </c>
      <c r="R180" s="246">
        <f>Q180*H180</f>
        <v>0</v>
      </c>
      <c r="S180" s="246">
        <v>0.0049699999999999996</v>
      </c>
      <c r="T180" s="247">
        <f>S180*H180</f>
        <v>0.0049699999999999996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8" t="s">
        <v>204</v>
      </c>
      <c r="AT180" s="248" t="s">
        <v>138</v>
      </c>
      <c r="AU180" s="248" t="s">
        <v>114</v>
      </c>
      <c r="AY180" s="14" t="s">
        <v>136</v>
      </c>
      <c r="BE180" s="249">
        <f>IF(N180="základná",J180,0)</f>
        <v>0</v>
      </c>
      <c r="BF180" s="249">
        <f>IF(N180="znížená",J180,0)</f>
        <v>0</v>
      </c>
      <c r="BG180" s="249">
        <f>IF(N180="zákl. prenesená",J180,0)</f>
        <v>0</v>
      </c>
      <c r="BH180" s="249">
        <f>IF(N180="zníž. prenesená",J180,0)</f>
        <v>0</v>
      </c>
      <c r="BI180" s="249">
        <f>IF(N180="nulová",J180,0)</f>
        <v>0</v>
      </c>
      <c r="BJ180" s="14" t="s">
        <v>114</v>
      </c>
      <c r="BK180" s="249">
        <f>ROUND(I180*H180,2)</f>
        <v>0</v>
      </c>
      <c r="BL180" s="14" t="s">
        <v>204</v>
      </c>
      <c r="BM180" s="248" t="s">
        <v>268</v>
      </c>
    </row>
    <row r="181" s="12" customFormat="1" ht="22.8" customHeight="1">
      <c r="A181" s="12"/>
      <c r="B181" s="221"/>
      <c r="C181" s="222"/>
      <c r="D181" s="223" t="s">
        <v>73</v>
      </c>
      <c r="E181" s="235" t="s">
        <v>269</v>
      </c>
      <c r="F181" s="235" t="s">
        <v>270</v>
      </c>
      <c r="G181" s="222"/>
      <c r="H181" s="222"/>
      <c r="I181" s="225"/>
      <c r="J181" s="236">
        <f>BK181</f>
        <v>0</v>
      </c>
      <c r="K181" s="222"/>
      <c r="L181" s="227"/>
      <c r="M181" s="228"/>
      <c r="N181" s="229"/>
      <c r="O181" s="229"/>
      <c r="P181" s="230">
        <f>SUM(P182:P185)</f>
        <v>0</v>
      </c>
      <c r="Q181" s="229"/>
      <c r="R181" s="230">
        <f>SUM(R182:R185)</f>
        <v>0</v>
      </c>
      <c r="S181" s="229"/>
      <c r="T181" s="231">
        <f>SUM(T182:T185)</f>
        <v>0.06515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2" t="s">
        <v>114</v>
      </c>
      <c r="AT181" s="233" t="s">
        <v>73</v>
      </c>
      <c r="AU181" s="233" t="s">
        <v>79</v>
      </c>
      <c r="AY181" s="232" t="s">
        <v>136</v>
      </c>
      <c r="BK181" s="234">
        <f>SUM(BK182:BK185)</f>
        <v>0</v>
      </c>
    </row>
    <row r="182" s="2" customFormat="1" ht="22.2" customHeight="1">
      <c r="A182" s="35"/>
      <c r="B182" s="36"/>
      <c r="C182" s="237" t="s">
        <v>271</v>
      </c>
      <c r="D182" s="237" t="s">
        <v>138</v>
      </c>
      <c r="E182" s="238" t="s">
        <v>272</v>
      </c>
      <c r="F182" s="239" t="s">
        <v>273</v>
      </c>
      <c r="G182" s="240" t="s">
        <v>267</v>
      </c>
      <c r="H182" s="241">
        <v>1</v>
      </c>
      <c r="I182" s="242"/>
      <c r="J182" s="241">
        <f>ROUND(I182*H182,2)</f>
        <v>0</v>
      </c>
      <c r="K182" s="243"/>
      <c r="L182" s="41"/>
      <c r="M182" s="244" t="s">
        <v>1</v>
      </c>
      <c r="N182" s="245" t="s">
        <v>40</v>
      </c>
      <c r="O182" s="94"/>
      <c r="P182" s="246">
        <f>O182*H182</f>
        <v>0</v>
      </c>
      <c r="Q182" s="246">
        <v>0</v>
      </c>
      <c r="R182" s="246">
        <f>Q182*H182</f>
        <v>0</v>
      </c>
      <c r="S182" s="246">
        <v>0.01933</v>
      </c>
      <c r="T182" s="247">
        <f>S182*H182</f>
        <v>0.01933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8" t="s">
        <v>204</v>
      </c>
      <c r="AT182" s="248" t="s">
        <v>138</v>
      </c>
      <c r="AU182" s="248" t="s">
        <v>114</v>
      </c>
      <c r="AY182" s="14" t="s">
        <v>136</v>
      </c>
      <c r="BE182" s="249">
        <f>IF(N182="základná",J182,0)</f>
        <v>0</v>
      </c>
      <c r="BF182" s="249">
        <f>IF(N182="znížená",J182,0)</f>
        <v>0</v>
      </c>
      <c r="BG182" s="249">
        <f>IF(N182="zákl. prenesená",J182,0)</f>
        <v>0</v>
      </c>
      <c r="BH182" s="249">
        <f>IF(N182="zníž. prenesená",J182,0)</f>
        <v>0</v>
      </c>
      <c r="BI182" s="249">
        <f>IF(N182="nulová",J182,0)</f>
        <v>0</v>
      </c>
      <c r="BJ182" s="14" t="s">
        <v>114</v>
      </c>
      <c r="BK182" s="249">
        <f>ROUND(I182*H182,2)</f>
        <v>0</v>
      </c>
      <c r="BL182" s="14" t="s">
        <v>204</v>
      </c>
      <c r="BM182" s="248" t="s">
        <v>274</v>
      </c>
    </row>
    <row r="183" s="2" customFormat="1" ht="22.2" customHeight="1">
      <c r="A183" s="35"/>
      <c r="B183" s="36"/>
      <c r="C183" s="237" t="s">
        <v>275</v>
      </c>
      <c r="D183" s="237" t="s">
        <v>138</v>
      </c>
      <c r="E183" s="238" t="s">
        <v>276</v>
      </c>
      <c r="F183" s="239" t="s">
        <v>277</v>
      </c>
      <c r="G183" s="240" t="s">
        <v>267</v>
      </c>
      <c r="H183" s="241">
        <v>2</v>
      </c>
      <c r="I183" s="242"/>
      <c r="J183" s="241">
        <f>ROUND(I183*H183,2)</f>
        <v>0</v>
      </c>
      <c r="K183" s="243"/>
      <c r="L183" s="41"/>
      <c r="M183" s="244" t="s">
        <v>1</v>
      </c>
      <c r="N183" s="245" t="s">
        <v>40</v>
      </c>
      <c r="O183" s="94"/>
      <c r="P183" s="246">
        <f>O183*H183</f>
        <v>0</v>
      </c>
      <c r="Q183" s="246">
        <v>0</v>
      </c>
      <c r="R183" s="246">
        <f>Q183*H183</f>
        <v>0</v>
      </c>
      <c r="S183" s="246">
        <v>0.019460000000000002</v>
      </c>
      <c r="T183" s="247">
        <f>S183*H183</f>
        <v>0.038920000000000003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8" t="s">
        <v>204</v>
      </c>
      <c r="AT183" s="248" t="s">
        <v>138</v>
      </c>
      <c r="AU183" s="248" t="s">
        <v>114</v>
      </c>
      <c r="AY183" s="14" t="s">
        <v>136</v>
      </c>
      <c r="BE183" s="249">
        <f>IF(N183="základná",J183,0)</f>
        <v>0</v>
      </c>
      <c r="BF183" s="249">
        <f>IF(N183="znížená",J183,0)</f>
        <v>0</v>
      </c>
      <c r="BG183" s="249">
        <f>IF(N183="zákl. prenesená",J183,0)</f>
        <v>0</v>
      </c>
      <c r="BH183" s="249">
        <f>IF(N183="zníž. prenesená",J183,0)</f>
        <v>0</v>
      </c>
      <c r="BI183" s="249">
        <f>IF(N183="nulová",J183,0)</f>
        <v>0</v>
      </c>
      <c r="BJ183" s="14" t="s">
        <v>114</v>
      </c>
      <c r="BK183" s="249">
        <f>ROUND(I183*H183,2)</f>
        <v>0</v>
      </c>
      <c r="BL183" s="14" t="s">
        <v>204</v>
      </c>
      <c r="BM183" s="248" t="s">
        <v>278</v>
      </c>
    </row>
    <row r="184" s="2" customFormat="1" ht="22.2" customHeight="1">
      <c r="A184" s="35"/>
      <c r="B184" s="36"/>
      <c r="C184" s="237" t="s">
        <v>279</v>
      </c>
      <c r="D184" s="237" t="s">
        <v>138</v>
      </c>
      <c r="E184" s="238" t="s">
        <v>280</v>
      </c>
      <c r="F184" s="239" t="s">
        <v>281</v>
      </c>
      <c r="G184" s="240" t="s">
        <v>267</v>
      </c>
      <c r="H184" s="241">
        <v>2</v>
      </c>
      <c r="I184" s="242"/>
      <c r="J184" s="241">
        <f>ROUND(I184*H184,2)</f>
        <v>0</v>
      </c>
      <c r="K184" s="243"/>
      <c r="L184" s="41"/>
      <c r="M184" s="244" t="s">
        <v>1</v>
      </c>
      <c r="N184" s="245" t="s">
        <v>40</v>
      </c>
      <c r="O184" s="94"/>
      <c r="P184" s="246">
        <f>O184*H184</f>
        <v>0</v>
      </c>
      <c r="Q184" s="246">
        <v>0</v>
      </c>
      <c r="R184" s="246">
        <f>Q184*H184</f>
        <v>0</v>
      </c>
      <c r="S184" s="246">
        <v>0.0025999999999999999</v>
      </c>
      <c r="T184" s="247">
        <f>S184*H184</f>
        <v>0.0051999999999999998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8" t="s">
        <v>204</v>
      </c>
      <c r="AT184" s="248" t="s">
        <v>138</v>
      </c>
      <c r="AU184" s="248" t="s">
        <v>114</v>
      </c>
      <c r="AY184" s="14" t="s">
        <v>136</v>
      </c>
      <c r="BE184" s="249">
        <f>IF(N184="základná",J184,0)</f>
        <v>0</v>
      </c>
      <c r="BF184" s="249">
        <f>IF(N184="znížená",J184,0)</f>
        <v>0</v>
      </c>
      <c r="BG184" s="249">
        <f>IF(N184="zákl. prenesená",J184,0)</f>
        <v>0</v>
      </c>
      <c r="BH184" s="249">
        <f>IF(N184="zníž. prenesená",J184,0)</f>
        <v>0</v>
      </c>
      <c r="BI184" s="249">
        <f>IF(N184="nulová",J184,0)</f>
        <v>0</v>
      </c>
      <c r="BJ184" s="14" t="s">
        <v>114</v>
      </c>
      <c r="BK184" s="249">
        <f>ROUND(I184*H184,2)</f>
        <v>0</v>
      </c>
      <c r="BL184" s="14" t="s">
        <v>204</v>
      </c>
      <c r="BM184" s="248" t="s">
        <v>282</v>
      </c>
    </row>
    <row r="185" s="2" customFormat="1" ht="34.8" customHeight="1">
      <c r="A185" s="35"/>
      <c r="B185" s="36"/>
      <c r="C185" s="237" t="s">
        <v>283</v>
      </c>
      <c r="D185" s="237" t="s">
        <v>138</v>
      </c>
      <c r="E185" s="238" t="s">
        <v>284</v>
      </c>
      <c r="F185" s="239" t="s">
        <v>285</v>
      </c>
      <c r="G185" s="240" t="s">
        <v>219</v>
      </c>
      <c r="H185" s="241">
        <v>2</v>
      </c>
      <c r="I185" s="242"/>
      <c r="J185" s="241">
        <f>ROUND(I185*H185,2)</f>
        <v>0</v>
      </c>
      <c r="K185" s="243"/>
      <c r="L185" s="41"/>
      <c r="M185" s="244" t="s">
        <v>1</v>
      </c>
      <c r="N185" s="245" t="s">
        <v>40</v>
      </c>
      <c r="O185" s="94"/>
      <c r="P185" s="246">
        <f>O185*H185</f>
        <v>0</v>
      </c>
      <c r="Q185" s="246">
        <v>0</v>
      </c>
      <c r="R185" s="246">
        <f>Q185*H185</f>
        <v>0</v>
      </c>
      <c r="S185" s="246">
        <v>0.00084999999999999995</v>
      </c>
      <c r="T185" s="247">
        <f>S185*H185</f>
        <v>0.0016999999999999999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8" t="s">
        <v>204</v>
      </c>
      <c r="AT185" s="248" t="s">
        <v>138</v>
      </c>
      <c r="AU185" s="248" t="s">
        <v>114</v>
      </c>
      <c r="AY185" s="14" t="s">
        <v>136</v>
      </c>
      <c r="BE185" s="249">
        <f>IF(N185="základná",J185,0)</f>
        <v>0</v>
      </c>
      <c r="BF185" s="249">
        <f>IF(N185="znížená",J185,0)</f>
        <v>0</v>
      </c>
      <c r="BG185" s="249">
        <f>IF(N185="zákl. prenesená",J185,0)</f>
        <v>0</v>
      </c>
      <c r="BH185" s="249">
        <f>IF(N185="zníž. prenesená",J185,0)</f>
        <v>0</v>
      </c>
      <c r="BI185" s="249">
        <f>IF(N185="nulová",J185,0)</f>
        <v>0</v>
      </c>
      <c r="BJ185" s="14" t="s">
        <v>114</v>
      </c>
      <c r="BK185" s="249">
        <f>ROUND(I185*H185,2)</f>
        <v>0</v>
      </c>
      <c r="BL185" s="14" t="s">
        <v>204</v>
      </c>
      <c r="BM185" s="248" t="s">
        <v>286</v>
      </c>
    </row>
    <row r="186" s="12" customFormat="1" ht="22.8" customHeight="1">
      <c r="A186" s="12"/>
      <c r="B186" s="221"/>
      <c r="C186" s="222"/>
      <c r="D186" s="223" t="s">
        <v>73</v>
      </c>
      <c r="E186" s="235" t="s">
        <v>287</v>
      </c>
      <c r="F186" s="235" t="s">
        <v>288</v>
      </c>
      <c r="G186" s="222"/>
      <c r="H186" s="222"/>
      <c r="I186" s="225"/>
      <c r="J186" s="236">
        <f>BK186</f>
        <v>0</v>
      </c>
      <c r="K186" s="222"/>
      <c r="L186" s="227"/>
      <c r="M186" s="228"/>
      <c r="N186" s="229"/>
      <c r="O186" s="229"/>
      <c r="P186" s="230">
        <f>SUM(P187:P190)</f>
        <v>0</v>
      </c>
      <c r="Q186" s="229"/>
      <c r="R186" s="230">
        <f>SUM(R187:R190)</f>
        <v>0</v>
      </c>
      <c r="S186" s="229"/>
      <c r="T186" s="231">
        <f>SUM(T187:T190)</f>
        <v>5.31792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2" t="s">
        <v>114</v>
      </c>
      <c r="AT186" s="233" t="s">
        <v>73</v>
      </c>
      <c r="AU186" s="233" t="s">
        <v>79</v>
      </c>
      <c r="AY186" s="232" t="s">
        <v>136</v>
      </c>
      <c r="BK186" s="234">
        <f>SUM(BK187:BK190)</f>
        <v>0</v>
      </c>
    </row>
    <row r="187" s="2" customFormat="1" ht="22.2" customHeight="1">
      <c r="A187" s="35"/>
      <c r="B187" s="36"/>
      <c r="C187" s="237" t="s">
        <v>289</v>
      </c>
      <c r="D187" s="237" t="s">
        <v>138</v>
      </c>
      <c r="E187" s="238" t="s">
        <v>290</v>
      </c>
      <c r="F187" s="239" t="s">
        <v>291</v>
      </c>
      <c r="G187" s="240" t="s">
        <v>141</v>
      </c>
      <c r="H187" s="241">
        <v>17</v>
      </c>
      <c r="I187" s="242"/>
      <c r="J187" s="241">
        <f>ROUND(I187*H187,2)</f>
        <v>0</v>
      </c>
      <c r="K187" s="243"/>
      <c r="L187" s="41"/>
      <c r="M187" s="244" t="s">
        <v>1</v>
      </c>
      <c r="N187" s="245" t="s">
        <v>40</v>
      </c>
      <c r="O187" s="94"/>
      <c r="P187" s="246">
        <f>O187*H187</f>
        <v>0</v>
      </c>
      <c r="Q187" s="246">
        <v>0</v>
      </c>
      <c r="R187" s="246">
        <f>Q187*H187</f>
        <v>0</v>
      </c>
      <c r="S187" s="246">
        <v>0.014</v>
      </c>
      <c r="T187" s="247">
        <f>S187*H187</f>
        <v>0.23800000000000002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8" t="s">
        <v>204</v>
      </c>
      <c r="AT187" s="248" t="s">
        <v>138</v>
      </c>
      <c r="AU187" s="248" t="s">
        <v>114</v>
      </c>
      <c r="AY187" s="14" t="s">
        <v>136</v>
      </c>
      <c r="BE187" s="249">
        <f>IF(N187="základná",J187,0)</f>
        <v>0</v>
      </c>
      <c r="BF187" s="249">
        <f>IF(N187="znížená",J187,0)</f>
        <v>0</v>
      </c>
      <c r="BG187" s="249">
        <f>IF(N187="zákl. prenesená",J187,0)</f>
        <v>0</v>
      </c>
      <c r="BH187" s="249">
        <f>IF(N187="zníž. prenesená",J187,0)</f>
        <v>0</v>
      </c>
      <c r="BI187" s="249">
        <f>IF(N187="nulová",J187,0)</f>
        <v>0</v>
      </c>
      <c r="BJ187" s="14" t="s">
        <v>114</v>
      </c>
      <c r="BK187" s="249">
        <f>ROUND(I187*H187,2)</f>
        <v>0</v>
      </c>
      <c r="BL187" s="14" t="s">
        <v>204</v>
      </c>
      <c r="BM187" s="248" t="s">
        <v>292</v>
      </c>
    </row>
    <row r="188" s="2" customFormat="1" ht="22.2" customHeight="1">
      <c r="A188" s="35"/>
      <c r="B188" s="36"/>
      <c r="C188" s="237" t="s">
        <v>293</v>
      </c>
      <c r="D188" s="237" t="s">
        <v>138</v>
      </c>
      <c r="E188" s="238" t="s">
        <v>294</v>
      </c>
      <c r="F188" s="239" t="s">
        <v>295</v>
      </c>
      <c r="G188" s="240" t="s">
        <v>141</v>
      </c>
      <c r="H188" s="241">
        <v>196.80000000000001</v>
      </c>
      <c r="I188" s="242"/>
      <c r="J188" s="241">
        <f>ROUND(I188*H188,2)</f>
        <v>0</v>
      </c>
      <c r="K188" s="243"/>
      <c r="L188" s="41"/>
      <c r="M188" s="244" t="s">
        <v>1</v>
      </c>
      <c r="N188" s="245" t="s">
        <v>40</v>
      </c>
      <c r="O188" s="94"/>
      <c r="P188" s="246">
        <f>O188*H188</f>
        <v>0</v>
      </c>
      <c r="Q188" s="246">
        <v>0</v>
      </c>
      <c r="R188" s="246">
        <f>Q188*H188</f>
        <v>0</v>
      </c>
      <c r="S188" s="246">
        <v>0.016</v>
      </c>
      <c r="T188" s="247">
        <f>S188*H188</f>
        <v>3.1488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8" t="s">
        <v>204</v>
      </c>
      <c r="AT188" s="248" t="s">
        <v>138</v>
      </c>
      <c r="AU188" s="248" t="s">
        <v>114</v>
      </c>
      <c r="AY188" s="14" t="s">
        <v>136</v>
      </c>
      <c r="BE188" s="249">
        <f>IF(N188="základná",J188,0)</f>
        <v>0</v>
      </c>
      <c r="BF188" s="249">
        <f>IF(N188="znížená",J188,0)</f>
        <v>0</v>
      </c>
      <c r="BG188" s="249">
        <f>IF(N188="zákl. prenesená",J188,0)</f>
        <v>0</v>
      </c>
      <c r="BH188" s="249">
        <f>IF(N188="zníž. prenesená",J188,0)</f>
        <v>0</v>
      </c>
      <c r="BI188" s="249">
        <f>IF(N188="nulová",J188,0)</f>
        <v>0</v>
      </c>
      <c r="BJ188" s="14" t="s">
        <v>114</v>
      </c>
      <c r="BK188" s="249">
        <f>ROUND(I188*H188,2)</f>
        <v>0</v>
      </c>
      <c r="BL188" s="14" t="s">
        <v>204</v>
      </c>
      <c r="BM188" s="248" t="s">
        <v>296</v>
      </c>
    </row>
    <row r="189" s="2" customFormat="1" ht="22.2" customHeight="1">
      <c r="A189" s="35"/>
      <c r="B189" s="36"/>
      <c r="C189" s="237" t="s">
        <v>297</v>
      </c>
      <c r="D189" s="237" t="s">
        <v>138</v>
      </c>
      <c r="E189" s="238" t="s">
        <v>298</v>
      </c>
      <c r="F189" s="239" t="s">
        <v>299</v>
      </c>
      <c r="G189" s="240" t="s">
        <v>141</v>
      </c>
      <c r="H189" s="241">
        <v>196.80000000000001</v>
      </c>
      <c r="I189" s="242"/>
      <c r="J189" s="241">
        <f>ROUND(I189*H189,2)</f>
        <v>0</v>
      </c>
      <c r="K189" s="243"/>
      <c r="L189" s="41"/>
      <c r="M189" s="244" t="s">
        <v>1</v>
      </c>
      <c r="N189" s="245" t="s">
        <v>40</v>
      </c>
      <c r="O189" s="94"/>
      <c r="P189" s="246">
        <f>O189*H189</f>
        <v>0</v>
      </c>
      <c r="Q189" s="246">
        <v>0</v>
      </c>
      <c r="R189" s="246">
        <f>Q189*H189</f>
        <v>0</v>
      </c>
      <c r="S189" s="246">
        <v>0.0070000000000000001</v>
      </c>
      <c r="T189" s="247">
        <f>S189*H189</f>
        <v>1.3776000000000002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8" t="s">
        <v>204</v>
      </c>
      <c r="AT189" s="248" t="s">
        <v>138</v>
      </c>
      <c r="AU189" s="248" t="s">
        <v>114</v>
      </c>
      <c r="AY189" s="14" t="s">
        <v>136</v>
      </c>
      <c r="BE189" s="249">
        <f>IF(N189="základná",J189,0)</f>
        <v>0</v>
      </c>
      <c r="BF189" s="249">
        <f>IF(N189="znížená",J189,0)</f>
        <v>0</v>
      </c>
      <c r="BG189" s="249">
        <f>IF(N189="zákl. prenesená",J189,0)</f>
        <v>0</v>
      </c>
      <c r="BH189" s="249">
        <f>IF(N189="zníž. prenesená",J189,0)</f>
        <v>0</v>
      </c>
      <c r="BI189" s="249">
        <f>IF(N189="nulová",J189,0)</f>
        <v>0</v>
      </c>
      <c r="BJ189" s="14" t="s">
        <v>114</v>
      </c>
      <c r="BK189" s="249">
        <f>ROUND(I189*H189,2)</f>
        <v>0</v>
      </c>
      <c r="BL189" s="14" t="s">
        <v>204</v>
      </c>
      <c r="BM189" s="248" t="s">
        <v>300</v>
      </c>
    </row>
    <row r="190" s="2" customFormat="1" ht="30" customHeight="1">
      <c r="A190" s="35"/>
      <c r="B190" s="36"/>
      <c r="C190" s="237" t="s">
        <v>301</v>
      </c>
      <c r="D190" s="237" t="s">
        <v>138</v>
      </c>
      <c r="E190" s="238" t="s">
        <v>302</v>
      </c>
      <c r="F190" s="239" t="s">
        <v>303</v>
      </c>
      <c r="G190" s="240" t="s">
        <v>141</v>
      </c>
      <c r="H190" s="241">
        <v>32.560000000000002</v>
      </c>
      <c r="I190" s="242"/>
      <c r="J190" s="241">
        <f>ROUND(I190*H190,2)</f>
        <v>0</v>
      </c>
      <c r="K190" s="243"/>
      <c r="L190" s="41"/>
      <c r="M190" s="244" t="s">
        <v>1</v>
      </c>
      <c r="N190" s="245" t="s">
        <v>40</v>
      </c>
      <c r="O190" s="94"/>
      <c r="P190" s="246">
        <f>O190*H190</f>
        <v>0</v>
      </c>
      <c r="Q190" s="246">
        <v>0</v>
      </c>
      <c r="R190" s="246">
        <f>Q190*H190</f>
        <v>0</v>
      </c>
      <c r="S190" s="246">
        <v>0.017000000000000001</v>
      </c>
      <c r="T190" s="247">
        <f>S190*H190</f>
        <v>0.55352000000000012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8" t="s">
        <v>204</v>
      </c>
      <c r="AT190" s="248" t="s">
        <v>138</v>
      </c>
      <c r="AU190" s="248" t="s">
        <v>114</v>
      </c>
      <c r="AY190" s="14" t="s">
        <v>136</v>
      </c>
      <c r="BE190" s="249">
        <f>IF(N190="základná",J190,0)</f>
        <v>0</v>
      </c>
      <c r="BF190" s="249">
        <f>IF(N190="znížená",J190,0)</f>
        <v>0</v>
      </c>
      <c r="BG190" s="249">
        <f>IF(N190="zákl. prenesená",J190,0)</f>
        <v>0</v>
      </c>
      <c r="BH190" s="249">
        <f>IF(N190="zníž. prenesená",J190,0)</f>
        <v>0</v>
      </c>
      <c r="BI190" s="249">
        <f>IF(N190="nulová",J190,0)</f>
        <v>0</v>
      </c>
      <c r="BJ190" s="14" t="s">
        <v>114</v>
      </c>
      <c r="BK190" s="249">
        <f>ROUND(I190*H190,2)</f>
        <v>0</v>
      </c>
      <c r="BL190" s="14" t="s">
        <v>204</v>
      </c>
      <c r="BM190" s="248" t="s">
        <v>304</v>
      </c>
    </row>
    <row r="191" s="12" customFormat="1" ht="22.8" customHeight="1">
      <c r="A191" s="12"/>
      <c r="B191" s="221"/>
      <c r="C191" s="222"/>
      <c r="D191" s="223" t="s">
        <v>73</v>
      </c>
      <c r="E191" s="235" t="s">
        <v>305</v>
      </c>
      <c r="F191" s="235" t="s">
        <v>306</v>
      </c>
      <c r="G191" s="222"/>
      <c r="H191" s="222"/>
      <c r="I191" s="225"/>
      <c r="J191" s="236">
        <f>BK191</f>
        <v>0</v>
      </c>
      <c r="K191" s="222"/>
      <c r="L191" s="227"/>
      <c r="M191" s="228"/>
      <c r="N191" s="229"/>
      <c r="O191" s="229"/>
      <c r="P191" s="230">
        <f>P192</f>
        <v>0</v>
      </c>
      <c r="Q191" s="229"/>
      <c r="R191" s="230">
        <f>R192</f>
        <v>0</v>
      </c>
      <c r="S191" s="229"/>
      <c r="T191" s="231">
        <f>T192</f>
        <v>2.9911500000000002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2" t="s">
        <v>114</v>
      </c>
      <c r="AT191" s="233" t="s">
        <v>73</v>
      </c>
      <c r="AU191" s="233" t="s">
        <v>79</v>
      </c>
      <c r="AY191" s="232" t="s">
        <v>136</v>
      </c>
      <c r="BK191" s="234">
        <f>BK192</f>
        <v>0</v>
      </c>
    </row>
    <row r="192" s="2" customFormat="1" ht="22.2" customHeight="1">
      <c r="A192" s="35"/>
      <c r="B192" s="36"/>
      <c r="C192" s="237" t="s">
        <v>307</v>
      </c>
      <c r="D192" s="237" t="s">
        <v>138</v>
      </c>
      <c r="E192" s="238" t="s">
        <v>308</v>
      </c>
      <c r="F192" s="239" t="s">
        <v>309</v>
      </c>
      <c r="G192" s="240" t="s">
        <v>186</v>
      </c>
      <c r="H192" s="241">
        <v>351.89999999999998</v>
      </c>
      <c r="I192" s="242"/>
      <c r="J192" s="241">
        <f>ROUND(I192*H192,2)</f>
        <v>0</v>
      </c>
      <c r="K192" s="243"/>
      <c r="L192" s="41"/>
      <c r="M192" s="244" t="s">
        <v>1</v>
      </c>
      <c r="N192" s="245" t="s">
        <v>40</v>
      </c>
      <c r="O192" s="94"/>
      <c r="P192" s="246">
        <f>O192*H192</f>
        <v>0</v>
      </c>
      <c r="Q192" s="246">
        <v>0</v>
      </c>
      <c r="R192" s="246">
        <f>Q192*H192</f>
        <v>0</v>
      </c>
      <c r="S192" s="246">
        <v>0.0085000000000000006</v>
      </c>
      <c r="T192" s="247">
        <f>S192*H192</f>
        <v>2.9911500000000002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8" t="s">
        <v>204</v>
      </c>
      <c r="AT192" s="248" t="s">
        <v>138</v>
      </c>
      <c r="AU192" s="248" t="s">
        <v>114</v>
      </c>
      <c r="AY192" s="14" t="s">
        <v>136</v>
      </c>
      <c r="BE192" s="249">
        <f>IF(N192="základná",J192,0)</f>
        <v>0</v>
      </c>
      <c r="BF192" s="249">
        <f>IF(N192="znížená",J192,0)</f>
        <v>0</v>
      </c>
      <c r="BG192" s="249">
        <f>IF(N192="zákl. prenesená",J192,0)</f>
        <v>0</v>
      </c>
      <c r="BH192" s="249">
        <f>IF(N192="zníž. prenesená",J192,0)</f>
        <v>0</v>
      </c>
      <c r="BI192" s="249">
        <f>IF(N192="nulová",J192,0)</f>
        <v>0</v>
      </c>
      <c r="BJ192" s="14" t="s">
        <v>114</v>
      </c>
      <c r="BK192" s="249">
        <f>ROUND(I192*H192,2)</f>
        <v>0</v>
      </c>
      <c r="BL192" s="14" t="s">
        <v>204</v>
      </c>
      <c r="BM192" s="248" t="s">
        <v>310</v>
      </c>
    </row>
    <row r="193" s="12" customFormat="1" ht="22.8" customHeight="1">
      <c r="A193" s="12"/>
      <c r="B193" s="221"/>
      <c r="C193" s="222"/>
      <c r="D193" s="223" t="s">
        <v>73</v>
      </c>
      <c r="E193" s="235" t="s">
        <v>311</v>
      </c>
      <c r="F193" s="235" t="s">
        <v>312</v>
      </c>
      <c r="G193" s="222"/>
      <c r="H193" s="222"/>
      <c r="I193" s="225"/>
      <c r="J193" s="236">
        <f>BK193</f>
        <v>0</v>
      </c>
      <c r="K193" s="222"/>
      <c r="L193" s="227"/>
      <c r="M193" s="228"/>
      <c r="N193" s="229"/>
      <c r="O193" s="229"/>
      <c r="P193" s="230">
        <f>P194</f>
        <v>0</v>
      </c>
      <c r="Q193" s="229"/>
      <c r="R193" s="230">
        <f>R194</f>
        <v>0</v>
      </c>
      <c r="S193" s="229"/>
      <c r="T193" s="231">
        <f>T194</f>
        <v>0.076800000000000007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2" t="s">
        <v>114</v>
      </c>
      <c r="AT193" s="233" t="s">
        <v>73</v>
      </c>
      <c r="AU193" s="233" t="s">
        <v>79</v>
      </c>
      <c r="AY193" s="232" t="s">
        <v>136</v>
      </c>
      <c r="BK193" s="234">
        <f>BK194</f>
        <v>0</v>
      </c>
    </row>
    <row r="194" s="2" customFormat="1" ht="30" customHeight="1">
      <c r="A194" s="35"/>
      <c r="B194" s="36"/>
      <c r="C194" s="237" t="s">
        <v>313</v>
      </c>
      <c r="D194" s="237" t="s">
        <v>138</v>
      </c>
      <c r="E194" s="238" t="s">
        <v>314</v>
      </c>
      <c r="F194" s="239" t="s">
        <v>315</v>
      </c>
      <c r="G194" s="240" t="s">
        <v>186</v>
      </c>
      <c r="H194" s="241">
        <v>24</v>
      </c>
      <c r="I194" s="242"/>
      <c r="J194" s="241">
        <f>ROUND(I194*H194,2)</f>
        <v>0</v>
      </c>
      <c r="K194" s="243"/>
      <c r="L194" s="41"/>
      <c r="M194" s="244" t="s">
        <v>1</v>
      </c>
      <c r="N194" s="245" t="s">
        <v>40</v>
      </c>
      <c r="O194" s="94"/>
      <c r="P194" s="246">
        <f>O194*H194</f>
        <v>0</v>
      </c>
      <c r="Q194" s="246">
        <v>0</v>
      </c>
      <c r="R194" s="246">
        <f>Q194*H194</f>
        <v>0</v>
      </c>
      <c r="S194" s="246">
        <v>0.0032000000000000002</v>
      </c>
      <c r="T194" s="247">
        <f>S194*H194</f>
        <v>0.076800000000000007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8" t="s">
        <v>204</v>
      </c>
      <c r="AT194" s="248" t="s">
        <v>138</v>
      </c>
      <c r="AU194" s="248" t="s">
        <v>114</v>
      </c>
      <c r="AY194" s="14" t="s">
        <v>136</v>
      </c>
      <c r="BE194" s="249">
        <f>IF(N194="základná",J194,0)</f>
        <v>0</v>
      </c>
      <c r="BF194" s="249">
        <f>IF(N194="znížená",J194,0)</f>
        <v>0</v>
      </c>
      <c r="BG194" s="249">
        <f>IF(N194="zákl. prenesená",J194,0)</f>
        <v>0</v>
      </c>
      <c r="BH194" s="249">
        <f>IF(N194="zníž. prenesená",J194,0)</f>
        <v>0</v>
      </c>
      <c r="BI194" s="249">
        <f>IF(N194="nulová",J194,0)</f>
        <v>0</v>
      </c>
      <c r="BJ194" s="14" t="s">
        <v>114</v>
      </c>
      <c r="BK194" s="249">
        <f>ROUND(I194*H194,2)</f>
        <v>0</v>
      </c>
      <c r="BL194" s="14" t="s">
        <v>204</v>
      </c>
      <c r="BM194" s="248" t="s">
        <v>316</v>
      </c>
    </row>
    <row r="195" s="12" customFormat="1" ht="22.8" customHeight="1">
      <c r="A195" s="12"/>
      <c r="B195" s="221"/>
      <c r="C195" s="222"/>
      <c r="D195" s="223" t="s">
        <v>73</v>
      </c>
      <c r="E195" s="235" t="s">
        <v>317</v>
      </c>
      <c r="F195" s="235" t="s">
        <v>318</v>
      </c>
      <c r="G195" s="222"/>
      <c r="H195" s="222"/>
      <c r="I195" s="225"/>
      <c r="J195" s="236">
        <f>BK195</f>
        <v>0</v>
      </c>
      <c r="K195" s="222"/>
      <c r="L195" s="227"/>
      <c r="M195" s="228"/>
      <c r="N195" s="229"/>
      <c r="O195" s="229"/>
      <c r="P195" s="230">
        <f>SUM(P196:P197)</f>
        <v>0</v>
      </c>
      <c r="Q195" s="229"/>
      <c r="R195" s="230">
        <f>SUM(R196:R197)</f>
        <v>0.033984000000000007</v>
      </c>
      <c r="S195" s="229"/>
      <c r="T195" s="231">
        <f>SUM(T196:T197)</f>
        <v>4.6101000000000001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2" t="s">
        <v>114</v>
      </c>
      <c r="AT195" s="233" t="s">
        <v>73</v>
      </c>
      <c r="AU195" s="233" t="s">
        <v>79</v>
      </c>
      <c r="AY195" s="232" t="s">
        <v>136</v>
      </c>
      <c r="BK195" s="234">
        <f>SUM(BK196:BK197)</f>
        <v>0</v>
      </c>
    </row>
    <row r="196" s="2" customFormat="1" ht="22.2" customHeight="1">
      <c r="A196" s="35"/>
      <c r="B196" s="36"/>
      <c r="C196" s="237" t="s">
        <v>319</v>
      </c>
      <c r="D196" s="237" t="s">
        <v>138</v>
      </c>
      <c r="E196" s="238" t="s">
        <v>320</v>
      </c>
      <c r="F196" s="239" t="s">
        <v>321</v>
      </c>
      <c r="G196" s="240" t="s">
        <v>141</v>
      </c>
      <c r="H196" s="241">
        <v>196.80000000000001</v>
      </c>
      <c r="I196" s="242"/>
      <c r="J196" s="241">
        <f>ROUND(I196*H196,2)</f>
        <v>0</v>
      </c>
      <c r="K196" s="243"/>
      <c r="L196" s="41"/>
      <c r="M196" s="244" t="s">
        <v>1</v>
      </c>
      <c r="N196" s="245" t="s">
        <v>40</v>
      </c>
      <c r="O196" s="94"/>
      <c r="P196" s="246">
        <f>O196*H196</f>
        <v>0</v>
      </c>
      <c r="Q196" s="246">
        <v>0.00017000000000000001</v>
      </c>
      <c r="R196" s="246">
        <f>Q196*H196</f>
        <v>0.033456000000000007</v>
      </c>
      <c r="S196" s="246">
        <v>0.021999999999999999</v>
      </c>
      <c r="T196" s="247">
        <f>S196*H196</f>
        <v>4.3296000000000001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8" t="s">
        <v>204</v>
      </c>
      <c r="AT196" s="248" t="s">
        <v>138</v>
      </c>
      <c r="AU196" s="248" t="s">
        <v>114</v>
      </c>
      <c r="AY196" s="14" t="s">
        <v>136</v>
      </c>
      <c r="BE196" s="249">
        <f>IF(N196="základná",J196,0)</f>
        <v>0</v>
      </c>
      <c r="BF196" s="249">
        <f>IF(N196="znížená",J196,0)</f>
        <v>0</v>
      </c>
      <c r="BG196" s="249">
        <f>IF(N196="zákl. prenesená",J196,0)</f>
        <v>0</v>
      </c>
      <c r="BH196" s="249">
        <f>IF(N196="zníž. prenesená",J196,0)</f>
        <v>0</v>
      </c>
      <c r="BI196" s="249">
        <f>IF(N196="nulová",J196,0)</f>
        <v>0</v>
      </c>
      <c r="BJ196" s="14" t="s">
        <v>114</v>
      </c>
      <c r="BK196" s="249">
        <f>ROUND(I196*H196,2)</f>
        <v>0</v>
      </c>
      <c r="BL196" s="14" t="s">
        <v>204</v>
      </c>
      <c r="BM196" s="248" t="s">
        <v>322</v>
      </c>
    </row>
    <row r="197" s="2" customFormat="1" ht="22.2" customHeight="1">
      <c r="A197" s="35"/>
      <c r="B197" s="36"/>
      <c r="C197" s="237" t="s">
        <v>323</v>
      </c>
      <c r="D197" s="237" t="s">
        <v>138</v>
      </c>
      <c r="E197" s="238" t="s">
        <v>324</v>
      </c>
      <c r="F197" s="239" t="s">
        <v>325</v>
      </c>
      <c r="G197" s="240" t="s">
        <v>186</v>
      </c>
      <c r="H197" s="241">
        <v>16.5</v>
      </c>
      <c r="I197" s="242"/>
      <c r="J197" s="241">
        <f>ROUND(I197*H197,2)</f>
        <v>0</v>
      </c>
      <c r="K197" s="243"/>
      <c r="L197" s="41"/>
      <c r="M197" s="244" t="s">
        <v>1</v>
      </c>
      <c r="N197" s="245" t="s">
        <v>40</v>
      </c>
      <c r="O197" s="94"/>
      <c r="P197" s="246">
        <f>O197*H197</f>
        <v>0</v>
      </c>
      <c r="Q197" s="246">
        <v>3.1999999999999999E-05</v>
      </c>
      <c r="R197" s="246">
        <f>Q197*H197</f>
        <v>0.00052799999999999993</v>
      </c>
      <c r="S197" s="246">
        <v>0.017000000000000001</v>
      </c>
      <c r="T197" s="247">
        <f>S197*H197</f>
        <v>0.28050000000000003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8" t="s">
        <v>204</v>
      </c>
      <c r="AT197" s="248" t="s">
        <v>138</v>
      </c>
      <c r="AU197" s="248" t="s">
        <v>114</v>
      </c>
      <c r="AY197" s="14" t="s">
        <v>136</v>
      </c>
      <c r="BE197" s="249">
        <f>IF(N197="základná",J197,0)</f>
        <v>0</v>
      </c>
      <c r="BF197" s="249">
        <f>IF(N197="znížená",J197,0)</f>
        <v>0</v>
      </c>
      <c r="BG197" s="249">
        <f>IF(N197="zákl. prenesená",J197,0)</f>
        <v>0</v>
      </c>
      <c r="BH197" s="249">
        <f>IF(N197="zníž. prenesená",J197,0)</f>
        <v>0</v>
      </c>
      <c r="BI197" s="249">
        <f>IF(N197="nulová",J197,0)</f>
        <v>0</v>
      </c>
      <c r="BJ197" s="14" t="s">
        <v>114</v>
      </c>
      <c r="BK197" s="249">
        <f>ROUND(I197*H197,2)</f>
        <v>0</v>
      </c>
      <c r="BL197" s="14" t="s">
        <v>204</v>
      </c>
      <c r="BM197" s="248" t="s">
        <v>326</v>
      </c>
    </row>
    <row r="198" s="12" customFormat="1" ht="22.8" customHeight="1">
      <c r="A198" s="12"/>
      <c r="B198" s="221"/>
      <c r="C198" s="222"/>
      <c r="D198" s="223" t="s">
        <v>73</v>
      </c>
      <c r="E198" s="235" t="s">
        <v>327</v>
      </c>
      <c r="F198" s="235" t="s">
        <v>328</v>
      </c>
      <c r="G198" s="222"/>
      <c r="H198" s="222"/>
      <c r="I198" s="225"/>
      <c r="J198" s="236">
        <f>BK198</f>
        <v>0</v>
      </c>
      <c r="K198" s="222"/>
      <c r="L198" s="227"/>
      <c r="M198" s="228"/>
      <c r="N198" s="229"/>
      <c r="O198" s="229"/>
      <c r="P198" s="230">
        <f>SUM(P199:P202)</f>
        <v>0</v>
      </c>
      <c r="Q198" s="229"/>
      <c r="R198" s="230">
        <f>SUM(R199:R202)</f>
        <v>0</v>
      </c>
      <c r="S198" s="229"/>
      <c r="T198" s="231">
        <f>SUM(T199:T202)</f>
        <v>9.5491029999999988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2" t="s">
        <v>114</v>
      </c>
      <c r="AT198" s="233" t="s">
        <v>73</v>
      </c>
      <c r="AU198" s="233" t="s">
        <v>79</v>
      </c>
      <c r="AY198" s="232" t="s">
        <v>136</v>
      </c>
      <c r="BK198" s="234">
        <f>SUM(BK199:BK202)</f>
        <v>0</v>
      </c>
    </row>
    <row r="199" s="2" customFormat="1" ht="14.4" customHeight="1">
      <c r="A199" s="35"/>
      <c r="B199" s="36"/>
      <c r="C199" s="237" t="s">
        <v>329</v>
      </c>
      <c r="D199" s="237" t="s">
        <v>138</v>
      </c>
      <c r="E199" s="238" t="s">
        <v>330</v>
      </c>
      <c r="F199" s="239" t="s">
        <v>331</v>
      </c>
      <c r="G199" s="240" t="s">
        <v>141</v>
      </c>
      <c r="H199" s="241">
        <v>190.69</v>
      </c>
      <c r="I199" s="242"/>
      <c r="J199" s="241">
        <f>ROUND(I199*H199,2)</f>
        <v>0</v>
      </c>
      <c r="K199" s="243"/>
      <c r="L199" s="41"/>
      <c r="M199" s="244" t="s">
        <v>1</v>
      </c>
      <c r="N199" s="245" t="s">
        <v>40</v>
      </c>
      <c r="O199" s="94"/>
      <c r="P199" s="246">
        <f>O199*H199</f>
        <v>0</v>
      </c>
      <c r="Q199" s="246">
        <v>0</v>
      </c>
      <c r="R199" s="246">
        <f>Q199*H199</f>
        <v>0</v>
      </c>
      <c r="S199" s="246">
        <v>0.01695</v>
      </c>
      <c r="T199" s="247">
        <f>S199*H199</f>
        <v>3.2321955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8" t="s">
        <v>204</v>
      </c>
      <c r="AT199" s="248" t="s">
        <v>138</v>
      </c>
      <c r="AU199" s="248" t="s">
        <v>114</v>
      </c>
      <c r="AY199" s="14" t="s">
        <v>136</v>
      </c>
      <c r="BE199" s="249">
        <f>IF(N199="základná",J199,0)</f>
        <v>0</v>
      </c>
      <c r="BF199" s="249">
        <f>IF(N199="znížená",J199,0)</f>
        <v>0</v>
      </c>
      <c r="BG199" s="249">
        <f>IF(N199="zákl. prenesená",J199,0)</f>
        <v>0</v>
      </c>
      <c r="BH199" s="249">
        <f>IF(N199="zníž. prenesená",J199,0)</f>
        <v>0</v>
      </c>
      <c r="BI199" s="249">
        <f>IF(N199="nulová",J199,0)</f>
        <v>0</v>
      </c>
      <c r="BJ199" s="14" t="s">
        <v>114</v>
      </c>
      <c r="BK199" s="249">
        <f>ROUND(I199*H199,2)</f>
        <v>0</v>
      </c>
      <c r="BL199" s="14" t="s">
        <v>204</v>
      </c>
      <c r="BM199" s="248" t="s">
        <v>332</v>
      </c>
    </row>
    <row r="200" s="2" customFormat="1" ht="22.2" customHeight="1">
      <c r="A200" s="35"/>
      <c r="B200" s="36"/>
      <c r="C200" s="237" t="s">
        <v>333</v>
      </c>
      <c r="D200" s="237" t="s">
        <v>138</v>
      </c>
      <c r="E200" s="238" t="s">
        <v>334</v>
      </c>
      <c r="F200" s="239" t="s">
        <v>335</v>
      </c>
      <c r="G200" s="240" t="s">
        <v>141</v>
      </c>
      <c r="H200" s="241">
        <v>190.69</v>
      </c>
      <c r="I200" s="242"/>
      <c r="J200" s="241">
        <f>ROUND(I200*H200,2)</f>
        <v>0</v>
      </c>
      <c r="K200" s="243"/>
      <c r="L200" s="41"/>
      <c r="M200" s="244" t="s">
        <v>1</v>
      </c>
      <c r="N200" s="245" t="s">
        <v>40</v>
      </c>
      <c r="O200" s="94"/>
      <c r="P200" s="246">
        <f>O200*H200</f>
        <v>0</v>
      </c>
      <c r="Q200" s="246">
        <v>0</v>
      </c>
      <c r="R200" s="246">
        <f>Q200*H200</f>
        <v>0</v>
      </c>
      <c r="S200" s="246">
        <v>0.0080000000000000002</v>
      </c>
      <c r="T200" s="247">
        <f>S200*H200</f>
        <v>1.52552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8" t="s">
        <v>204</v>
      </c>
      <c r="AT200" s="248" t="s">
        <v>138</v>
      </c>
      <c r="AU200" s="248" t="s">
        <v>114</v>
      </c>
      <c r="AY200" s="14" t="s">
        <v>136</v>
      </c>
      <c r="BE200" s="249">
        <f>IF(N200="základná",J200,0)</f>
        <v>0</v>
      </c>
      <c r="BF200" s="249">
        <f>IF(N200="znížená",J200,0)</f>
        <v>0</v>
      </c>
      <c r="BG200" s="249">
        <f>IF(N200="zákl. prenesená",J200,0)</f>
        <v>0</v>
      </c>
      <c r="BH200" s="249">
        <f>IF(N200="zníž. prenesená",J200,0)</f>
        <v>0</v>
      </c>
      <c r="BI200" s="249">
        <f>IF(N200="nulová",J200,0)</f>
        <v>0</v>
      </c>
      <c r="BJ200" s="14" t="s">
        <v>114</v>
      </c>
      <c r="BK200" s="249">
        <f>ROUND(I200*H200,2)</f>
        <v>0</v>
      </c>
      <c r="BL200" s="14" t="s">
        <v>204</v>
      </c>
      <c r="BM200" s="248" t="s">
        <v>336</v>
      </c>
    </row>
    <row r="201" s="2" customFormat="1" ht="22.2" customHeight="1">
      <c r="A201" s="35"/>
      <c r="B201" s="36"/>
      <c r="C201" s="237" t="s">
        <v>337</v>
      </c>
      <c r="D201" s="237" t="s">
        <v>138</v>
      </c>
      <c r="E201" s="238" t="s">
        <v>338</v>
      </c>
      <c r="F201" s="239" t="s">
        <v>339</v>
      </c>
      <c r="G201" s="240" t="s">
        <v>141</v>
      </c>
      <c r="H201" s="241">
        <v>146.75</v>
      </c>
      <c r="I201" s="242"/>
      <c r="J201" s="241">
        <f>ROUND(I201*H201,2)</f>
        <v>0</v>
      </c>
      <c r="K201" s="243"/>
      <c r="L201" s="41"/>
      <c r="M201" s="244" t="s">
        <v>1</v>
      </c>
      <c r="N201" s="245" t="s">
        <v>40</v>
      </c>
      <c r="O201" s="94"/>
      <c r="P201" s="246">
        <f>O201*H201</f>
        <v>0</v>
      </c>
      <c r="Q201" s="246">
        <v>0</v>
      </c>
      <c r="R201" s="246">
        <f>Q201*H201</f>
        <v>0</v>
      </c>
      <c r="S201" s="246">
        <v>0.024649999999999998</v>
      </c>
      <c r="T201" s="247">
        <f>S201*H201</f>
        <v>3.6173874999999995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8" t="s">
        <v>204</v>
      </c>
      <c r="AT201" s="248" t="s">
        <v>138</v>
      </c>
      <c r="AU201" s="248" t="s">
        <v>114</v>
      </c>
      <c r="AY201" s="14" t="s">
        <v>136</v>
      </c>
      <c r="BE201" s="249">
        <f>IF(N201="základná",J201,0)</f>
        <v>0</v>
      </c>
      <c r="BF201" s="249">
        <f>IF(N201="znížená",J201,0)</f>
        <v>0</v>
      </c>
      <c r="BG201" s="249">
        <f>IF(N201="zákl. prenesená",J201,0)</f>
        <v>0</v>
      </c>
      <c r="BH201" s="249">
        <f>IF(N201="zníž. prenesená",J201,0)</f>
        <v>0</v>
      </c>
      <c r="BI201" s="249">
        <f>IF(N201="nulová",J201,0)</f>
        <v>0</v>
      </c>
      <c r="BJ201" s="14" t="s">
        <v>114</v>
      </c>
      <c r="BK201" s="249">
        <f>ROUND(I201*H201,2)</f>
        <v>0</v>
      </c>
      <c r="BL201" s="14" t="s">
        <v>204</v>
      </c>
      <c r="BM201" s="248" t="s">
        <v>340</v>
      </c>
    </row>
    <row r="202" s="2" customFormat="1" ht="22.2" customHeight="1">
      <c r="A202" s="35"/>
      <c r="B202" s="36"/>
      <c r="C202" s="237" t="s">
        <v>341</v>
      </c>
      <c r="D202" s="237" t="s">
        <v>138</v>
      </c>
      <c r="E202" s="238" t="s">
        <v>342</v>
      </c>
      <c r="F202" s="239" t="s">
        <v>343</v>
      </c>
      <c r="G202" s="240" t="s">
        <v>141</v>
      </c>
      <c r="H202" s="241">
        <v>146.75</v>
      </c>
      <c r="I202" s="242"/>
      <c r="J202" s="241">
        <f>ROUND(I202*H202,2)</f>
        <v>0</v>
      </c>
      <c r="K202" s="243"/>
      <c r="L202" s="41"/>
      <c r="M202" s="244" t="s">
        <v>1</v>
      </c>
      <c r="N202" s="245" t="s">
        <v>40</v>
      </c>
      <c r="O202" s="94"/>
      <c r="P202" s="246">
        <f>O202*H202</f>
        <v>0</v>
      </c>
      <c r="Q202" s="246">
        <v>0</v>
      </c>
      <c r="R202" s="246">
        <f>Q202*H202</f>
        <v>0</v>
      </c>
      <c r="S202" s="246">
        <v>0.0080000000000000002</v>
      </c>
      <c r="T202" s="247">
        <f>S202*H202</f>
        <v>1.1739999999999999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8" t="s">
        <v>204</v>
      </c>
      <c r="AT202" s="248" t="s">
        <v>138</v>
      </c>
      <c r="AU202" s="248" t="s">
        <v>114</v>
      </c>
      <c r="AY202" s="14" t="s">
        <v>136</v>
      </c>
      <c r="BE202" s="249">
        <f>IF(N202="základná",J202,0)</f>
        <v>0</v>
      </c>
      <c r="BF202" s="249">
        <f>IF(N202="znížená",J202,0)</f>
        <v>0</v>
      </c>
      <c r="BG202" s="249">
        <f>IF(N202="zákl. prenesená",J202,0)</f>
        <v>0</v>
      </c>
      <c r="BH202" s="249">
        <f>IF(N202="zníž. prenesená",J202,0)</f>
        <v>0</v>
      </c>
      <c r="BI202" s="249">
        <f>IF(N202="nulová",J202,0)</f>
        <v>0</v>
      </c>
      <c r="BJ202" s="14" t="s">
        <v>114</v>
      </c>
      <c r="BK202" s="249">
        <f>ROUND(I202*H202,2)</f>
        <v>0</v>
      </c>
      <c r="BL202" s="14" t="s">
        <v>204</v>
      </c>
      <c r="BM202" s="248" t="s">
        <v>344</v>
      </c>
    </row>
    <row r="203" s="12" customFormat="1" ht="22.8" customHeight="1">
      <c r="A203" s="12"/>
      <c r="B203" s="221"/>
      <c r="C203" s="222"/>
      <c r="D203" s="223" t="s">
        <v>73</v>
      </c>
      <c r="E203" s="235" t="s">
        <v>345</v>
      </c>
      <c r="F203" s="235" t="s">
        <v>346</v>
      </c>
      <c r="G203" s="222"/>
      <c r="H203" s="222"/>
      <c r="I203" s="225"/>
      <c r="J203" s="236">
        <f>BK203</f>
        <v>0</v>
      </c>
      <c r="K203" s="222"/>
      <c r="L203" s="227"/>
      <c r="M203" s="228"/>
      <c r="N203" s="229"/>
      <c r="O203" s="229"/>
      <c r="P203" s="230">
        <f>SUM(P204:P211)</f>
        <v>0</v>
      </c>
      <c r="Q203" s="229"/>
      <c r="R203" s="230">
        <f>SUM(R204:R211)</f>
        <v>0.64324059</v>
      </c>
      <c r="S203" s="229"/>
      <c r="T203" s="231">
        <f>SUM(T204:T211)</f>
        <v>0.14999999999999999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2" t="s">
        <v>114</v>
      </c>
      <c r="AT203" s="233" t="s">
        <v>73</v>
      </c>
      <c r="AU203" s="233" t="s">
        <v>79</v>
      </c>
      <c r="AY203" s="232" t="s">
        <v>136</v>
      </c>
      <c r="BK203" s="234">
        <f>SUM(BK204:BK211)</f>
        <v>0</v>
      </c>
    </row>
    <row r="204" s="2" customFormat="1" ht="19.8" customHeight="1">
      <c r="A204" s="35"/>
      <c r="B204" s="36"/>
      <c r="C204" s="237" t="s">
        <v>347</v>
      </c>
      <c r="D204" s="237" t="s">
        <v>138</v>
      </c>
      <c r="E204" s="238" t="s">
        <v>348</v>
      </c>
      <c r="F204" s="239" t="s">
        <v>349</v>
      </c>
      <c r="G204" s="240" t="s">
        <v>186</v>
      </c>
      <c r="H204" s="241">
        <v>17</v>
      </c>
      <c r="I204" s="242"/>
      <c r="J204" s="241">
        <f>ROUND(I204*H204,2)</f>
        <v>0</v>
      </c>
      <c r="K204" s="243"/>
      <c r="L204" s="41"/>
      <c r="M204" s="244" t="s">
        <v>1</v>
      </c>
      <c r="N204" s="245" t="s">
        <v>40</v>
      </c>
      <c r="O204" s="94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8" t="s">
        <v>204</v>
      </c>
      <c r="AT204" s="248" t="s">
        <v>138</v>
      </c>
      <c r="AU204" s="248" t="s">
        <v>114</v>
      </c>
      <c r="AY204" s="14" t="s">
        <v>136</v>
      </c>
      <c r="BE204" s="249">
        <f>IF(N204="základná",J204,0)</f>
        <v>0</v>
      </c>
      <c r="BF204" s="249">
        <f>IF(N204="znížená",J204,0)</f>
        <v>0</v>
      </c>
      <c r="BG204" s="249">
        <f>IF(N204="zákl. prenesená",J204,0)</f>
        <v>0</v>
      </c>
      <c r="BH204" s="249">
        <f>IF(N204="zníž. prenesená",J204,0)</f>
        <v>0</v>
      </c>
      <c r="BI204" s="249">
        <f>IF(N204="nulová",J204,0)</f>
        <v>0</v>
      </c>
      <c r="BJ204" s="14" t="s">
        <v>114</v>
      </c>
      <c r="BK204" s="249">
        <f>ROUND(I204*H204,2)</f>
        <v>0</v>
      </c>
      <c r="BL204" s="14" t="s">
        <v>204</v>
      </c>
      <c r="BM204" s="248" t="s">
        <v>350</v>
      </c>
    </row>
    <row r="205" s="2" customFormat="1" ht="34.8" customHeight="1">
      <c r="A205" s="35"/>
      <c r="B205" s="36"/>
      <c r="C205" s="250" t="s">
        <v>351</v>
      </c>
      <c r="D205" s="250" t="s">
        <v>160</v>
      </c>
      <c r="E205" s="251" t="s">
        <v>352</v>
      </c>
      <c r="F205" s="252" t="s">
        <v>353</v>
      </c>
      <c r="G205" s="253" t="s">
        <v>186</v>
      </c>
      <c r="H205" s="254">
        <v>17</v>
      </c>
      <c r="I205" s="255"/>
      <c r="J205" s="254">
        <f>ROUND(I205*H205,2)</f>
        <v>0</v>
      </c>
      <c r="K205" s="256"/>
      <c r="L205" s="257"/>
      <c r="M205" s="258" t="s">
        <v>1</v>
      </c>
      <c r="N205" s="259" t="s">
        <v>40</v>
      </c>
      <c r="O205" s="94"/>
      <c r="P205" s="246">
        <f>O205*H205</f>
        <v>0</v>
      </c>
      <c r="Q205" s="246">
        <v>0.034000000000000002</v>
      </c>
      <c r="R205" s="246">
        <f>Q205*H205</f>
        <v>0.57800000000000007</v>
      </c>
      <c r="S205" s="246">
        <v>0</v>
      </c>
      <c r="T205" s="24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8" t="s">
        <v>275</v>
      </c>
      <c r="AT205" s="248" t="s">
        <v>160</v>
      </c>
      <c r="AU205" s="248" t="s">
        <v>114</v>
      </c>
      <c r="AY205" s="14" t="s">
        <v>136</v>
      </c>
      <c r="BE205" s="249">
        <f>IF(N205="základná",J205,0)</f>
        <v>0</v>
      </c>
      <c r="BF205" s="249">
        <f>IF(N205="znížená",J205,0)</f>
        <v>0</v>
      </c>
      <c r="BG205" s="249">
        <f>IF(N205="zákl. prenesená",J205,0)</f>
        <v>0</v>
      </c>
      <c r="BH205" s="249">
        <f>IF(N205="zníž. prenesená",J205,0)</f>
        <v>0</v>
      </c>
      <c r="BI205" s="249">
        <f>IF(N205="nulová",J205,0)</f>
        <v>0</v>
      </c>
      <c r="BJ205" s="14" t="s">
        <v>114</v>
      </c>
      <c r="BK205" s="249">
        <f>ROUND(I205*H205,2)</f>
        <v>0</v>
      </c>
      <c r="BL205" s="14" t="s">
        <v>204</v>
      </c>
      <c r="BM205" s="248" t="s">
        <v>354</v>
      </c>
    </row>
    <row r="206" s="2" customFormat="1" ht="14.4" customHeight="1">
      <c r="A206" s="35"/>
      <c r="B206" s="36"/>
      <c r="C206" s="237" t="s">
        <v>355</v>
      </c>
      <c r="D206" s="237" t="s">
        <v>138</v>
      </c>
      <c r="E206" s="238" t="s">
        <v>356</v>
      </c>
      <c r="F206" s="239" t="s">
        <v>357</v>
      </c>
      <c r="G206" s="240" t="s">
        <v>186</v>
      </c>
      <c r="H206" s="241">
        <v>51</v>
      </c>
      <c r="I206" s="242"/>
      <c r="J206" s="241">
        <f>ROUND(I206*H206,2)</f>
        <v>0</v>
      </c>
      <c r="K206" s="243"/>
      <c r="L206" s="41"/>
      <c r="M206" s="244" t="s">
        <v>1</v>
      </c>
      <c r="N206" s="245" t="s">
        <v>40</v>
      </c>
      <c r="O206" s="94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8" t="s">
        <v>204</v>
      </c>
      <c r="AT206" s="248" t="s">
        <v>138</v>
      </c>
      <c r="AU206" s="248" t="s">
        <v>114</v>
      </c>
      <c r="AY206" s="14" t="s">
        <v>136</v>
      </c>
      <c r="BE206" s="249">
        <f>IF(N206="základná",J206,0)</f>
        <v>0</v>
      </c>
      <c r="BF206" s="249">
        <f>IF(N206="znížená",J206,0)</f>
        <v>0</v>
      </c>
      <c r="BG206" s="249">
        <f>IF(N206="zákl. prenesená",J206,0)</f>
        <v>0</v>
      </c>
      <c r="BH206" s="249">
        <f>IF(N206="zníž. prenesená",J206,0)</f>
        <v>0</v>
      </c>
      <c r="BI206" s="249">
        <f>IF(N206="nulová",J206,0)</f>
        <v>0</v>
      </c>
      <c r="BJ206" s="14" t="s">
        <v>114</v>
      </c>
      <c r="BK206" s="249">
        <f>ROUND(I206*H206,2)</f>
        <v>0</v>
      </c>
      <c r="BL206" s="14" t="s">
        <v>204</v>
      </c>
      <c r="BM206" s="248" t="s">
        <v>358</v>
      </c>
    </row>
    <row r="207" s="2" customFormat="1" ht="19.8" customHeight="1">
      <c r="A207" s="35"/>
      <c r="B207" s="36"/>
      <c r="C207" s="250" t="s">
        <v>359</v>
      </c>
      <c r="D207" s="250" t="s">
        <v>160</v>
      </c>
      <c r="E207" s="251" t="s">
        <v>360</v>
      </c>
      <c r="F207" s="252" t="s">
        <v>361</v>
      </c>
      <c r="G207" s="253" t="s">
        <v>219</v>
      </c>
      <c r="H207" s="254">
        <v>0.66000000000000003</v>
      </c>
      <c r="I207" s="255"/>
      <c r="J207" s="254">
        <f>ROUND(I207*H207,2)</f>
        <v>0</v>
      </c>
      <c r="K207" s="256"/>
      <c r="L207" s="257"/>
      <c r="M207" s="258" t="s">
        <v>1</v>
      </c>
      <c r="N207" s="259" t="s">
        <v>40</v>
      </c>
      <c r="O207" s="94"/>
      <c r="P207" s="246">
        <f>O207*H207</f>
        <v>0</v>
      </c>
      <c r="Q207" s="246">
        <v>0.0033</v>
      </c>
      <c r="R207" s="246">
        <f>Q207*H207</f>
        <v>0.0021780000000000002</v>
      </c>
      <c r="S207" s="246">
        <v>0</v>
      </c>
      <c r="T207" s="24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8" t="s">
        <v>275</v>
      </c>
      <c r="AT207" s="248" t="s">
        <v>160</v>
      </c>
      <c r="AU207" s="248" t="s">
        <v>114</v>
      </c>
      <c r="AY207" s="14" t="s">
        <v>136</v>
      </c>
      <c r="BE207" s="249">
        <f>IF(N207="základná",J207,0)</f>
        <v>0</v>
      </c>
      <c r="BF207" s="249">
        <f>IF(N207="znížená",J207,0)</f>
        <v>0</v>
      </c>
      <c r="BG207" s="249">
        <f>IF(N207="zákl. prenesená",J207,0)</f>
        <v>0</v>
      </c>
      <c r="BH207" s="249">
        <f>IF(N207="zníž. prenesená",J207,0)</f>
        <v>0</v>
      </c>
      <c r="BI207" s="249">
        <f>IF(N207="nulová",J207,0)</f>
        <v>0</v>
      </c>
      <c r="BJ207" s="14" t="s">
        <v>114</v>
      </c>
      <c r="BK207" s="249">
        <f>ROUND(I207*H207,2)</f>
        <v>0</v>
      </c>
      <c r="BL207" s="14" t="s">
        <v>204</v>
      </c>
      <c r="BM207" s="248" t="s">
        <v>362</v>
      </c>
    </row>
    <row r="208" s="2" customFormat="1" ht="22.2" customHeight="1">
      <c r="A208" s="35"/>
      <c r="B208" s="36"/>
      <c r="C208" s="250" t="s">
        <v>363</v>
      </c>
      <c r="D208" s="250" t="s">
        <v>160</v>
      </c>
      <c r="E208" s="251" t="s">
        <v>364</v>
      </c>
      <c r="F208" s="252" t="s">
        <v>365</v>
      </c>
      <c r="G208" s="253" t="s">
        <v>219</v>
      </c>
      <c r="H208" s="254">
        <v>3.6400000000000001</v>
      </c>
      <c r="I208" s="255"/>
      <c r="J208" s="254">
        <f>ROUND(I208*H208,2)</f>
        <v>0</v>
      </c>
      <c r="K208" s="256"/>
      <c r="L208" s="257"/>
      <c r="M208" s="258" t="s">
        <v>1</v>
      </c>
      <c r="N208" s="259" t="s">
        <v>40</v>
      </c>
      <c r="O208" s="94"/>
      <c r="P208" s="246">
        <f>O208*H208</f>
        <v>0</v>
      </c>
      <c r="Q208" s="246">
        <v>0.00012999999999999999</v>
      </c>
      <c r="R208" s="246">
        <f>Q208*H208</f>
        <v>0.00047319999999999996</v>
      </c>
      <c r="S208" s="246">
        <v>0</v>
      </c>
      <c r="T208" s="24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8" t="s">
        <v>275</v>
      </c>
      <c r="AT208" s="248" t="s">
        <v>160</v>
      </c>
      <c r="AU208" s="248" t="s">
        <v>114</v>
      </c>
      <c r="AY208" s="14" t="s">
        <v>136</v>
      </c>
      <c r="BE208" s="249">
        <f>IF(N208="základná",J208,0)</f>
        <v>0</v>
      </c>
      <c r="BF208" s="249">
        <f>IF(N208="znížená",J208,0)</f>
        <v>0</v>
      </c>
      <c r="BG208" s="249">
        <f>IF(N208="zákl. prenesená",J208,0)</f>
        <v>0</v>
      </c>
      <c r="BH208" s="249">
        <f>IF(N208="zníž. prenesená",J208,0)</f>
        <v>0</v>
      </c>
      <c r="BI208" s="249">
        <f>IF(N208="nulová",J208,0)</f>
        <v>0</v>
      </c>
      <c r="BJ208" s="14" t="s">
        <v>114</v>
      </c>
      <c r="BK208" s="249">
        <f>ROUND(I208*H208,2)</f>
        <v>0</v>
      </c>
      <c r="BL208" s="14" t="s">
        <v>204</v>
      </c>
      <c r="BM208" s="248" t="s">
        <v>366</v>
      </c>
    </row>
    <row r="209" s="2" customFormat="1" ht="19.8" customHeight="1">
      <c r="A209" s="35"/>
      <c r="B209" s="36"/>
      <c r="C209" s="237" t="s">
        <v>367</v>
      </c>
      <c r="D209" s="237" t="s">
        <v>138</v>
      </c>
      <c r="E209" s="238" t="s">
        <v>368</v>
      </c>
      <c r="F209" s="239" t="s">
        <v>369</v>
      </c>
      <c r="G209" s="240" t="s">
        <v>219</v>
      </c>
      <c r="H209" s="241">
        <v>7</v>
      </c>
      <c r="I209" s="242"/>
      <c r="J209" s="241">
        <f>ROUND(I209*H209,2)</f>
        <v>0</v>
      </c>
      <c r="K209" s="243"/>
      <c r="L209" s="41"/>
      <c r="M209" s="244" t="s">
        <v>1</v>
      </c>
      <c r="N209" s="245" t="s">
        <v>40</v>
      </c>
      <c r="O209" s="94"/>
      <c r="P209" s="246">
        <f>O209*H209</f>
        <v>0</v>
      </c>
      <c r="Q209" s="246">
        <v>0.0044577699999999998</v>
      </c>
      <c r="R209" s="246">
        <f>Q209*H209</f>
        <v>0.031204389999999999</v>
      </c>
      <c r="S209" s="246">
        <v>0</v>
      </c>
      <c r="T209" s="24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8" t="s">
        <v>204</v>
      </c>
      <c r="AT209" s="248" t="s">
        <v>138</v>
      </c>
      <c r="AU209" s="248" t="s">
        <v>114</v>
      </c>
      <c r="AY209" s="14" t="s">
        <v>136</v>
      </c>
      <c r="BE209" s="249">
        <f>IF(N209="základná",J209,0)</f>
        <v>0</v>
      </c>
      <c r="BF209" s="249">
        <f>IF(N209="znížená",J209,0)</f>
        <v>0</v>
      </c>
      <c r="BG209" s="249">
        <f>IF(N209="zákl. prenesená",J209,0)</f>
        <v>0</v>
      </c>
      <c r="BH209" s="249">
        <f>IF(N209="zníž. prenesená",J209,0)</f>
        <v>0</v>
      </c>
      <c r="BI209" s="249">
        <f>IF(N209="nulová",J209,0)</f>
        <v>0</v>
      </c>
      <c r="BJ209" s="14" t="s">
        <v>114</v>
      </c>
      <c r="BK209" s="249">
        <f>ROUND(I209*H209,2)</f>
        <v>0</v>
      </c>
      <c r="BL209" s="14" t="s">
        <v>204</v>
      </c>
      <c r="BM209" s="248" t="s">
        <v>370</v>
      </c>
    </row>
    <row r="210" s="2" customFormat="1" ht="30" customHeight="1">
      <c r="A210" s="35"/>
      <c r="B210" s="36"/>
      <c r="C210" s="250" t="s">
        <v>371</v>
      </c>
      <c r="D210" s="250" t="s">
        <v>160</v>
      </c>
      <c r="E210" s="251" t="s">
        <v>372</v>
      </c>
      <c r="F210" s="252" t="s">
        <v>373</v>
      </c>
      <c r="G210" s="253" t="s">
        <v>219</v>
      </c>
      <c r="H210" s="254">
        <v>7</v>
      </c>
      <c r="I210" s="255"/>
      <c r="J210" s="254">
        <f>ROUND(I210*H210,2)</f>
        <v>0</v>
      </c>
      <c r="K210" s="256"/>
      <c r="L210" s="257"/>
      <c r="M210" s="258" t="s">
        <v>1</v>
      </c>
      <c r="N210" s="259" t="s">
        <v>40</v>
      </c>
      <c r="O210" s="94"/>
      <c r="P210" s="246">
        <f>O210*H210</f>
        <v>0</v>
      </c>
      <c r="Q210" s="246">
        <v>0.0035000000000000001</v>
      </c>
      <c r="R210" s="246">
        <f>Q210*H210</f>
        <v>0.024500000000000001</v>
      </c>
      <c r="S210" s="246">
        <v>0</v>
      </c>
      <c r="T210" s="24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8" t="s">
        <v>275</v>
      </c>
      <c r="AT210" s="248" t="s">
        <v>160</v>
      </c>
      <c r="AU210" s="248" t="s">
        <v>114</v>
      </c>
      <c r="AY210" s="14" t="s">
        <v>136</v>
      </c>
      <c r="BE210" s="249">
        <f>IF(N210="základná",J210,0)</f>
        <v>0</v>
      </c>
      <c r="BF210" s="249">
        <f>IF(N210="znížená",J210,0)</f>
        <v>0</v>
      </c>
      <c r="BG210" s="249">
        <f>IF(N210="zákl. prenesená",J210,0)</f>
        <v>0</v>
      </c>
      <c r="BH210" s="249">
        <f>IF(N210="zníž. prenesená",J210,0)</f>
        <v>0</v>
      </c>
      <c r="BI210" s="249">
        <f>IF(N210="nulová",J210,0)</f>
        <v>0</v>
      </c>
      <c r="BJ210" s="14" t="s">
        <v>114</v>
      </c>
      <c r="BK210" s="249">
        <f>ROUND(I210*H210,2)</f>
        <v>0</v>
      </c>
      <c r="BL210" s="14" t="s">
        <v>204</v>
      </c>
      <c r="BM210" s="248" t="s">
        <v>374</v>
      </c>
    </row>
    <row r="211" s="2" customFormat="1" ht="30" customHeight="1">
      <c r="A211" s="35"/>
      <c r="B211" s="36"/>
      <c r="C211" s="237" t="s">
        <v>375</v>
      </c>
      <c r="D211" s="237" t="s">
        <v>138</v>
      </c>
      <c r="E211" s="238" t="s">
        <v>376</v>
      </c>
      <c r="F211" s="239" t="s">
        <v>377</v>
      </c>
      <c r="G211" s="240" t="s">
        <v>378</v>
      </c>
      <c r="H211" s="241">
        <v>150</v>
      </c>
      <c r="I211" s="242"/>
      <c r="J211" s="241">
        <f>ROUND(I211*H211,2)</f>
        <v>0</v>
      </c>
      <c r="K211" s="243"/>
      <c r="L211" s="41"/>
      <c r="M211" s="244" t="s">
        <v>1</v>
      </c>
      <c r="N211" s="245" t="s">
        <v>40</v>
      </c>
      <c r="O211" s="94"/>
      <c r="P211" s="246">
        <f>O211*H211</f>
        <v>0</v>
      </c>
      <c r="Q211" s="246">
        <v>4.5899999999999998E-05</v>
      </c>
      <c r="R211" s="246">
        <f>Q211*H211</f>
        <v>0.0068849999999999996</v>
      </c>
      <c r="S211" s="246">
        <v>0.001</v>
      </c>
      <c r="T211" s="247">
        <f>S211*H211</f>
        <v>0.14999999999999999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8" t="s">
        <v>204</v>
      </c>
      <c r="AT211" s="248" t="s">
        <v>138</v>
      </c>
      <c r="AU211" s="248" t="s">
        <v>114</v>
      </c>
      <c r="AY211" s="14" t="s">
        <v>136</v>
      </c>
      <c r="BE211" s="249">
        <f>IF(N211="základná",J211,0)</f>
        <v>0</v>
      </c>
      <c r="BF211" s="249">
        <f>IF(N211="znížená",J211,0)</f>
        <v>0</v>
      </c>
      <c r="BG211" s="249">
        <f>IF(N211="zákl. prenesená",J211,0)</f>
        <v>0</v>
      </c>
      <c r="BH211" s="249">
        <f>IF(N211="zníž. prenesená",J211,0)</f>
        <v>0</v>
      </c>
      <c r="BI211" s="249">
        <f>IF(N211="nulová",J211,0)</f>
        <v>0</v>
      </c>
      <c r="BJ211" s="14" t="s">
        <v>114</v>
      </c>
      <c r="BK211" s="249">
        <f>ROUND(I211*H211,2)</f>
        <v>0</v>
      </c>
      <c r="BL211" s="14" t="s">
        <v>204</v>
      </c>
      <c r="BM211" s="248" t="s">
        <v>379</v>
      </c>
    </row>
    <row r="212" s="12" customFormat="1" ht="22.8" customHeight="1">
      <c r="A212" s="12"/>
      <c r="B212" s="221"/>
      <c r="C212" s="222"/>
      <c r="D212" s="223" t="s">
        <v>73</v>
      </c>
      <c r="E212" s="235" t="s">
        <v>380</v>
      </c>
      <c r="F212" s="235" t="s">
        <v>381</v>
      </c>
      <c r="G212" s="222"/>
      <c r="H212" s="222"/>
      <c r="I212" s="225"/>
      <c r="J212" s="236">
        <f>BK212</f>
        <v>0</v>
      </c>
      <c r="K212" s="222"/>
      <c r="L212" s="227"/>
      <c r="M212" s="228"/>
      <c r="N212" s="229"/>
      <c r="O212" s="229"/>
      <c r="P212" s="230">
        <f>P213</f>
        <v>0</v>
      </c>
      <c r="Q212" s="229"/>
      <c r="R212" s="230">
        <f>R213</f>
        <v>0</v>
      </c>
      <c r="S212" s="229"/>
      <c r="T212" s="231">
        <f>T213</f>
        <v>0.50144999999999995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2" t="s">
        <v>114</v>
      </c>
      <c r="AT212" s="233" t="s">
        <v>73</v>
      </c>
      <c r="AU212" s="233" t="s">
        <v>79</v>
      </c>
      <c r="AY212" s="232" t="s">
        <v>136</v>
      </c>
      <c r="BK212" s="234">
        <f>BK213</f>
        <v>0</v>
      </c>
    </row>
    <row r="213" s="2" customFormat="1" ht="34.8" customHeight="1">
      <c r="A213" s="35"/>
      <c r="B213" s="36"/>
      <c r="C213" s="237" t="s">
        <v>382</v>
      </c>
      <c r="D213" s="237" t="s">
        <v>138</v>
      </c>
      <c r="E213" s="238" t="s">
        <v>383</v>
      </c>
      <c r="F213" s="239" t="s">
        <v>384</v>
      </c>
      <c r="G213" s="240" t="s">
        <v>141</v>
      </c>
      <c r="H213" s="241">
        <v>33.43</v>
      </c>
      <c r="I213" s="242"/>
      <c r="J213" s="241">
        <f>ROUND(I213*H213,2)</f>
        <v>0</v>
      </c>
      <c r="K213" s="243"/>
      <c r="L213" s="41"/>
      <c r="M213" s="244" t="s">
        <v>1</v>
      </c>
      <c r="N213" s="245" t="s">
        <v>40</v>
      </c>
      <c r="O213" s="94"/>
      <c r="P213" s="246">
        <f>O213*H213</f>
        <v>0</v>
      </c>
      <c r="Q213" s="246">
        <v>0</v>
      </c>
      <c r="R213" s="246">
        <f>Q213*H213</f>
        <v>0</v>
      </c>
      <c r="S213" s="246">
        <v>0.014999999999999999</v>
      </c>
      <c r="T213" s="247">
        <f>S213*H213</f>
        <v>0.50144999999999995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8" t="s">
        <v>204</v>
      </c>
      <c r="AT213" s="248" t="s">
        <v>138</v>
      </c>
      <c r="AU213" s="248" t="s">
        <v>114</v>
      </c>
      <c r="AY213" s="14" t="s">
        <v>136</v>
      </c>
      <c r="BE213" s="249">
        <f>IF(N213="základná",J213,0)</f>
        <v>0</v>
      </c>
      <c r="BF213" s="249">
        <f>IF(N213="znížená",J213,0)</f>
        <v>0</v>
      </c>
      <c r="BG213" s="249">
        <f>IF(N213="zákl. prenesená",J213,0)</f>
        <v>0</v>
      </c>
      <c r="BH213" s="249">
        <f>IF(N213="zníž. prenesená",J213,0)</f>
        <v>0</v>
      </c>
      <c r="BI213" s="249">
        <f>IF(N213="nulová",J213,0)</f>
        <v>0</v>
      </c>
      <c r="BJ213" s="14" t="s">
        <v>114</v>
      </c>
      <c r="BK213" s="249">
        <f>ROUND(I213*H213,2)</f>
        <v>0</v>
      </c>
      <c r="BL213" s="14" t="s">
        <v>204</v>
      </c>
      <c r="BM213" s="248" t="s">
        <v>385</v>
      </c>
    </row>
    <row r="214" s="12" customFormat="1" ht="22.8" customHeight="1">
      <c r="A214" s="12"/>
      <c r="B214" s="221"/>
      <c r="C214" s="222"/>
      <c r="D214" s="223" t="s">
        <v>73</v>
      </c>
      <c r="E214" s="235" t="s">
        <v>386</v>
      </c>
      <c r="F214" s="235" t="s">
        <v>387</v>
      </c>
      <c r="G214" s="222"/>
      <c r="H214" s="222"/>
      <c r="I214" s="225"/>
      <c r="J214" s="236">
        <f>BK214</f>
        <v>0</v>
      </c>
      <c r="K214" s="222"/>
      <c r="L214" s="227"/>
      <c r="M214" s="228"/>
      <c r="N214" s="229"/>
      <c r="O214" s="229"/>
      <c r="P214" s="230">
        <f>P215</f>
        <v>0</v>
      </c>
      <c r="Q214" s="229"/>
      <c r="R214" s="230">
        <f>R215</f>
        <v>0</v>
      </c>
      <c r="S214" s="229"/>
      <c r="T214" s="231">
        <f>T215</f>
        <v>0.024879999999999999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2" t="s">
        <v>114</v>
      </c>
      <c r="AT214" s="233" t="s">
        <v>73</v>
      </c>
      <c r="AU214" s="233" t="s">
        <v>79</v>
      </c>
      <c r="AY214" s="232" t="s">
        <v>136</v>
      </c>
      <c r="BK214" s="234">
        <f>BK215</f>
        <v>0</v>
      </c>
    </row>
    <row r="215" s="2" customFormat="1" ht="22.2" customHeight="1">
      <c r="A215" s="35"/>
      <c r="B215" s="36"/>
      <c r="C215" s="237" t="s">
        <v>388</v>
      </c>
      <c r="D215" s="237" t="s">
        <v>138</v>
      </c>
      <c r="E215" s="238" t="s">
        <v>389</v>
      </c>
      <c r="F215" s="239" t="s">
        <v>390</v>
      </c>
      <c r="G215" s="240" t="s">
        <v>141</v>
      </c>
      <c r="H215" s="241">
        <v>24.879999999999999</v>
      </c>
      <c r="I215" s="242"/>
      <c r="J215" s="241">
        <f>ROUND(I215*H215,2)</f>
        <v>0</v>
      </c>
      <c r="K215" s="243"/>
      <c r="L215" s="41"/>
      <c r="M215" s="244" t="s">
        <v>1</v>
      </c>
      <c r="N215" s="245" t="s">
        <v>40</v>
      </c>
      <c r="O215" s="94"/>
      <c r="P215" s="246">
        <f>O215*H215</f>
        <v>0</v>
      </c>
      <c r="Q215" s="246">
        <v>0</v>
      </c>
      <c r="R215" s="246">
        <f>Q215*H215</f>
        <v>0</v>
      </c>
      <c r="S215" s="246">
        <v>0.001</v>
      </c>
      <c r="T215" s="247">
        <f>S215*H215</f>
        <v>0.024879999999999999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8" t="s">
        <v>204</v>
      </c>
      <c r="AT215" s="248" t="s">
        <v>138</v>
      </c>
      <c r="AU215" s="248" t="s">
        <v>114</v>
      </c>
      <c r="AY215" s="14" t="s">
        <v>136</v>
      </c>
      <c r="BE215" s="249">
        <f>IF(N215="základná",J215,0)</f>
        <v>0</v>
      </c>
      <c r="BF215" s="249">
        <f>IF(N215="znížená",J215,0)</f>
        <v>0</v>
      </c>
      <c r="BG215" s="249">
        <f>IF(N215="zákl. prenesená",J215,0)</f>
        <v>0</v>
      </c>
      <c r="BH215" s="249">
        <f>IF(N215="zníž. prenesená",J215,0)</f>
        <v>0</v>
      </c>
      <c r="BI215" s="249">
        <f>IF(N215="nulová",J215,0)</f>
        <v>0</v>
      </c>
      <c r="BJ215" s="14" t="s">
        <v>114</v>
      </c>
      <c r="BK215" s="249">
        <f>ROUND(I215*H215,2)</f>
        <v>0</v>
      </c>
      <c r="BL215" s="14" t="s">
        <v>204</v>
      </c>
      <c r="BM215" s="248" t="s">
        <v>391</v>
      </c>
    </row>
    <row r="216" s="12" customFormat="1" ht="25.92" customHeight="1">
      <c r="A216" s="12"/>
      <c r="B216" s="221"/>
      <c r="C216" s="222"/>
      <c r="D216" s="223" t="s">
        <v>73</v>
      </c>
      <c r="E216" s="224" t="s">
        <v>160</v>
      </c>
      <c r="F216" s="224" t="s">
        <v>392</v>
      </c>
      <c r="G216" s="222"/>
      <c r="H216" s="222"/>
      <c r="I216" s="225"/>
      <c r="J216" s="226">
        <f>BK216</f>
        <v>0</v>
      </c>
      <c r="K216" s="222"/>
      <c r="L216" s="227"/>
      <c r="M216" s="228"/>
      <c r="N216" s="229"/>
      <c r="O216" s="229"/>
      <c r="P216" s="230">
        <f>P217</f>
        <v>0</v>
      </c>
      <c r="Q216" s="229"/>
      <c r="R216" s="230">
        <f>R217</f>
        <v>0</v>
      </c>
      <c r="S216" s="229"/>
      <c r="T216" s="231">
        <f>T217</f>
        <v>4.0000000000000003E-05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2" t="s">
        <v>148</v>
      </c>
      <c r="AT216" s="233" t="s">
        <v>73</v>
      </c>
      <c r="AU216" s="233" t="s">
        <v>74</v>
      </c>
      <c r="AY216" s="232" t="s">
        <v>136</v>
      </c>
      <c r="BK216" s="234">
        <f>BK217</f>
        <v>0</v>
      </c>
    </row>
    <row r="217" s="12" customFormat="1" ht="22.8" customHeight="1">
      <c r="A217" s="12"/>
      <c r="B217" s="221"/>
      <c r="C217" s="222"/>
      <c r="D217" s="223" t="s">
        <v>73</v>
      </c>
      <c r="E217" s="235" t="s">
        <v>393</v>
      </c>
      <c r="F217" s="235" t="s">
        <v>394</v>
      </c>
      <c r="G217" s="222"/>
      <c r="H217" s="222"/>
      <c r="I217" s="225"/>
      <c r="J217" s="236">
        <f>BK217</f>
        <v>0</v>
      </c>
      <c r="K217" s="222"/>
      <c r="L217" s="227"/>
      <c r="M217" s="228"/>
      <c r="N217" s="229"/>
      <c r="O217" s="229"/>
      <c r="P217" s="230">
        <f>P218</f>
        <v>0</v>
      </c>
      <c r="Q217" s="229"/>
      <c r="R217" s="230">
        <f>R218</f>
        <v>0</v>
      </c>
      <c r="S217" s="229"/>
      <c r="T217" s="231">
        <f>T218</f>
        <v>4.0000000000000003E-05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2" t="s">
        <v>148</v>
      </c>
      <c r="AT217" s="233" t="s">
        <v>73</v>
      </c>
      <c r="AU217" s="233" t="s">
        <v>79</v>
      </c>
      <c r="AY217" s="232" t="s">
        <v>136</v>
      </c>
      <c r="BK217" s="234">
        <f>BK218</f>
        <v>0</v>
      </c>
    </row>
    <row r="218" s="2" customFormat="1" ht="22.2" customHeight="1">
      <c r="A218" s="35"/>
      <c r="B218" s="36"/>
      <c r="C218" s="237" t="s">
        <v>395</v>
      </c>
      <c r="D218" s="237" t="s">
        <v>138</v>
      </c>
      <c r="E218" s="238" t="s">
        <v>396</v>
      </c>
      <c r="F218" s="239" t="s">
        <v>397</v>
      </c>
      <c r="G218" s="240" t="s">
        <v>267</v>
      </c>
      <c r="H218" s="241">
        <v>1</v>
      </c>
      <c r="I218" s="242"/>
      <c r="J218" s="241">
        <f>ROUND(I218*H218,2)</f>
        <v>0</v>
      </c>
      <c r="K218" s="243"/>
      <c r="L218" s="41"/>
      <c r="M218" s="244" t="s">
        <v>1</v>
      </c>
      <c r="N218" s="245" t="s">
        <v>40</v>
      </c>
      <c r="O218" s="94"/>
      <c r="P218" s="246">
        <f>O218*H218</f>
        <v>0</v>
      </c>
      <c r="Q218" s="246">
        <v>0</v>
      </c>
      <c r="R218" s="246">
        <f>Q218*H218</f>
        <v>0</v>
      </c>
      <c r="S218" s="246">
        <v>4.0000000000000003E-05</v>
      </c>
      <c r="T218" s="247">
        <f>S218*H218</f>
        <v>4.0000000000000003E-05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8" t="s">
        <v>398</v>
      </c>
      <c r="AT218" s="248" t="s">
        <v>138</v>
      </c>
      <c r="AU218" s="248" t="s">
        <v>114</v>
      </c>
      <c r="AY218" s="14" t="s">
        <v>136</v>
      </c>
      <c r="BE218" s="249">
        <f>IF(N218="základná",J218,0)</f>
        <v>0</v>
      </c>
      <c r="BF218" s="249">
        <f>IF(N218="znížená",J218,0)</f>
        <v>0</v>
      </c>
      <c r="BG218" s="249">
        <f>IF(N218="zákl. prenesená",J218,0)</f>
        <v>0</v>
      </c>
      <c r="BH218" s="249">
        <f>IF(N218="zníž. prenesená",J218,0)</f>
        <v>0</v>
      </c>
      <c r="BI218" s="249">
        <f>IF(N218="nulová",J218,0)</f>
        <v>0</v>
      </c>
      <c r="BJ218" s="14" t="s">
        <v>114</v>
      </c>
      <c r="BK218" s="249">
        <f>ROUND(I218*H218,2)</f>
        <v>0</v>
      </c>
      <c r="BL218" s="14" t="s">
        <v>398</v>
      </c>
      <c r="BM218" s="248" t="s">
        <v>399</v>
      </c>
    </row>
    <row r="219" s="12" customFormat="1" ht="25.92" customHeight="1">
      <c r="A219" s="12"/>
      <c r="B219" s="221"/>
      <c r="C219" s="222"/>
      <c r="D219" s="223" t="s">
        <v>73</v>
      </c>
      <c r="E219" s="224" t="s">
        <v>113</v>
      </c>
      <c r="F219" s="224" t="s">
        <v>400</v>
      </c>
      <c r="G219" s="222"/>
      <c r="H219" s="222"/>
      <c r="I219" s="225"/>
      <c r="J219" s="226">
        <f>BK219</f>
        <v>0</v>
      </c>
      <c r="K219" s="222"/>
      <c r="L219" s="227"/>
      <c r="M219" s="228"/>
      <c r="N219" s="229"/>
      <c r="O219" s="229"/>
      <c r="P219" s="230">
        <f>P220</f>
        <v>0</v>
      </c>
      <c r="Q219" s="229"/>
      <c r="R219" s="230">
        <f>R220</f>
        <v>0</v>
      </c>
      <c r="S219" s="229"/>
      <c r="T219" s="231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32" t="s">
        <v>155</v>
      </c>
      <c r="AT219" s="233" t="s">
        <v>73</v>
      </c>
      <c r="AU219" s="233" t="s">
        <v>74</v>
      </c>
      <c r="AY219" s="232" t="s">
        <v>136</v>
      </c>
      <c r="BK219" s="234">
        <f>BK220</f>
        <v>0</v>
      </c>
    </row>
    <row r="220" s="2" customFormat="1" ht="22.2" customHeight="1">
      <c r="A220" s="35"/>
      <c r="B220" s="36"/>
      <c r="C220" s="237" t="s">
        <v>401</v>
      </c>
      <c r="D220" s="237" t="s">
        <v>138</v>
      </c>
      <c r="E220" s="238" t="s">
        <v>402</v>
      </c>
      <c r="F220" s="239" t="s">
        <v>403</v>
      </c>
      <c r="G220" s="240" t="s">
        <v>404</v>
      </c>
      <c r="H220" s="241">
        <v>1</v>
      </c>
      <c r="I220" s="242"/>
      <c r="J220" s="241">
        <f>ROUND(I220*H220,2)</f>
        <v>0</v>
      </c>
      <c r="K220" s="243"/>
      <c r="L220" s="41"/>
      <c r="M220" s="260" t="s">
        <v>1</v>
      </c>
      <c r="N220" s="261" t="s">
        <v>40</v>
      </c>
      <c r="O220" s="262"/>
      <c r="P220" s="263">
        <f>O220*H220</f>
        <v>0</v>
      </c>
      <c r="Q220" s="263">
        <v>0</v>
      </c>
      <c r="R220" s="263">
        <f>Q220*H220</f>
        <v>0</v>
      </c>
      <c r="S220" s="263">
        <v>0</v>
      </c>
      <c r="T220" s="26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8" t="s">
        <v>405</v>
      </c>
      <c r="AT220" s="248" t="s">
        <v>138</v>
      </c>
      <c r="AU220" s="248" t="s">
        <v>79</v>
      </c>
      <c r="AY220" s="14" t="s">
        <v>136</v>
      </c>
      <c r="BE220" s="249">
        <f>IF(N220="základná",J220,0)</f>
        <v>0</v>
      </c>
      <c r="BF220" s="249">
        <f>IF(N220="znížená",J220,0)</f>
        <v>0</v>
      </c>
      <c r="BG220" s="249">
        <f>IF(N220="zákl. prenesená",J220,0)</f>
        <v>0</v>
      </c>
      <c r="BH220" s="249">
        <f>IF(N220="zníž. prenesená",J220,0)</f>
        <v>0</v>
      </c>
      <c r="BI220" s="249">
        <f>IF(N220="nulová",J220,0)</f>
        <v>0</v>
      </c>
      <c r="BJ220" s="14" t="s">
        <v>114</v>
      </c>
      <c r="BK220" s="249">
        <f>ROUND(I220*H220,2)</f>
        <v>0</v>
      </c>
      <c r="BL220" s="14" t="s">
        <v>405</v>
      </c>
      <c r="BM220" s="248" t="s">
        <v>406</v>
      </c>
    </row>
    <row r="221" s="2" customFormat="1" ht="6.96" customHeight="1">
      <c r="A221" s="35"/>
      <c r="B221" s="69"/>
      <c r="C221" s="70"/>
      <c r="D221" s="70"/>
      <c r="E221" s="70"/>
      <c r="F221" s="70"/>
      <c r="G221" s="70"/>
      <c r="H221" s="70"/>
      <c r="I221" s="70"/>
      <c r="J221" s="70"/>
      <c r="K221" s="70"/>
      <c r="L221" s="41"/>
      <c r="M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</row>
  </sheetData>
  <sheetProtection sheet="1" autoFilter="0" formatColumns="0" formatRows="0" objects="1" scenarios="1" spinCount="100000" saltValue="dKbjX2j+fqZZiu+QBzaQMMdfh5X5VxPIFBdKazfNfBujj3WaJpLh35QVniRLLv+Ld7bpOb7f3IDd0QQ8Rh1zsQ==" hashValue="de3qNc6SX2T46yhuUw0P/dgzlVygXqhPNQmZjCLn9ruTpcBbAqWfTugGeAXg7ywxnjHM2fDzH5b4L1CDan3m5A==" algorithmName="SHA-512" password="CC35"/>
  <autoFilter ref="C143:K220"/>
  <mergeCells count="14">
    <mergeCell ref="E7:H7"/>
    <mergeCell ref="E9:H9"/>
    <mergeCell ref="E18:H18"/>
    <mergeCell ref="E27:H27"/>
    <mergeCell ref="E85:H85"/>
    <mergeCell ref="E87:H87"/>
    <mergeCell ref="D118:F118"/>
    <mergeCell ref="D119:F119"/>
    <mergeCell ref="D120:F120"/>
    <mergeCell ref="D121:F121"/>
    <mergeCell ref="D122:F122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PETO-PC\Peťo</dc:creator>
  <cp:lastModifiedBy>PETO-PC\Peťo</cp:lastModifiedBy>
  <dcterms:created xsi:type="dcterms:W3CDTF">2023-07-27T08:22:33Z</dcterms:created>
  <dcterms:modified xsi:type="dcterms:W3CDTF">2023-07-27T08:22:37Z</dcterms:modified>
</cp:coreProperties>
</file>